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04" activeTab="3"/>
  </bookViews>
  <sheets>
    <sheet name="I квартал" sheetId="1" r:id="rId1"/>
    <sheet name="І півріч" sheetId="2" r:id="rId2"/>
    <sheet name="9 місяців" sheetId="3" r:id="rId3"/>
    <sheet name="2022" sheetId="4" r:id="rId4"/>
  </sheets>
  <definedNames>
    <definedName name="_xlnm.Print_Titles" localSheetId="3">'2022'!$10:$13</definedName>
    <definedName name="_xlnm.Print_Titles" localSheetId="2">'9 місяців'!$10:$13</definedName>
    <definedName name="_xlnm.Print_Titles" localSheetId="0">'I квартал'!$10:$13</definedName>
    <definedName name="_xlnm.Print_Titles" localSheetId="1">'І півріч'!$10:$13</definedName>
    <definedName name="_xlnm.Print_Area" localSheetId="3">'2022'!$A$1:$G$98</definedName>
    <definedName name="_xlnm.Print_Area" localSheetId="2">'9 місяців'!$A$1:$G$98</definedName>
    <definedName name="_xlnm.Print_Area" localSheetId="0">'I квартал'!$A$1:$G$95</definedName>
    <definedName name="_xlnm.Print_Area" localSheetId="1">'І півріч'!$A$1:$G$97</definedName>
  </definedNames>
  <calcPr fullCalcOnLoad="1"/>
</workbook>
</file>

<file path=xl/sharedStrings.xml><?xml version="1.0" encoding="utf-8"?>
<sst xmlns="http://schemas.openxmlformats.org/spreadsheetml/2006/main" count="769" uniqueCount="177">
  <si>
    <t>Код</t>
  </si>
  <si>
    <t>Найменування доходів згідно із бюджетною класифікацією</t>
  </si>
  <si>
    <t>Податкові надходження</t>
  </si>
  <si>
    <t>Єдиний податок</t>
  </si>
  <si>
    <t>Екологічний податок</t>
  </si>
  <si>
    <t>Неподаткові надходження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</si>
  <si>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</si>
  <si>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</si>
  <si>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</si>
  <si>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Доходи від операцій з капіталом</t>
  </si>
  <si>
    <t>Офіційні трансферти</t>
  </si>
  <si>
    <t>Дотації</t>
  </si>
  <si>
    <t>Додаткова дотація з державного бюджету на вирівнювання фінансової забезпеченості місцевих бюджетів</t>
  </si>
  <si>
    <t>Відсоток виконання               (5/4)</t>
  </si>
  <si>
    <t>№ п.п.</t>
  </si>
  <si>
    <t>1.1</t>
  </si>
  <si>
    <t>1.2</t>
  </si>
  <si>
    <t>1.3</t>
  </si>
  <si>
    <t>1.4</t>
  </si>
  <si>
    <t>1.5</t>
  </si>
  <si>
    <t>Інші надходження</t>
  </si>
  <si>
    <t>2</t>
  </si>
  <si>
    <t>2.1</t>
  </si>
  <si>
    <t>2.2</t>
  </si>
  <si>
    <t>2.3</t>
  </si>
  <si>
    <t>2.4</t>
  </si>
  <si>
    <t>2.5</t>
  </si>
  <si>
    <t>3</t>
  </si>
  <si>
    <t>3.1</t>
  </si>
  <si>
    <t>4.1</t>
  </si>
  <si>
    <t>4.1.1</t>
  </si>
  <si>
    <t>1</t>
  </si>
  <si>
    <t xml:space="preserve">Загальний фонд </t>
  </si>
  <si>
    <t>Спеціальний фонд</t>
  </si>
  <si>
    <t>1.2.2</t>
  </si>
  <si>
    <t>ВСЬОГО  ПО ЗАГАЛЬНОМУ ТА СПЕЦІАЛЬНОМУ ФОНДАХ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</si>
  <si>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</si>
  <si>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Туристичний збір</t>
  </si>
  <si>
    <t>4.3</t>
  </si>
  <si>
    <t>4.1.2.</t>
  </si>
  <si>
    <t>Додаткова дотація з державного бюджету на покращення надання соціальних послуг найуразливішим верствам населення</t>
  </si>
  <si>
    <t>2.8</t>
  </si>
  <si>
    <t>Надходження коштів пайової участі у розвитку інфраструктури населеного пункту</t>
  </si>
  <si>
    <t>4.4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</si>
  <si>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</si>
  <si>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>4.1.2</t>
  </si>
  <si>
    <t>4.1.3</t>
  </si>
  <si>
    <t>х</t>
  </si>
  <si>
    <t>Податок та збір на доходи фізичних осіб</t>
  </si>
  <si>
    <t>2.6</t>
  </si>
  <si>
    <t>Акцизний податок з реалізації суб’єктами господарювання роздрібної торгівлі підакцизних товарів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</si>
  <si>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</si>
  <si>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</si>
  <si>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</si>
  <si>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</si>
  <si>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</si>
  <si>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Інші субвенції 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</si>
  <si>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</si>
  <si>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</si>
  <si>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виробів.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</si>
  <si>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</si>
  <si>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Крим)"</t>
  </si>
  <si>
    <t>Плата за надання адміністративних послуг</t>
  </si>
  <si>
    <t>2.4.1</t>
  </si>
  <si>
    <t>2.4.2</t>
  </si>
  <si>
    <t>Адміністративний збір за державну реєстрацію речових прав на нерухоме майно та їх обтяжень</t>
  </si>
  <si>
    <t>2.4.3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</si>
  <si>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</si>
  <si>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Адміністративний збір за проведення державної реєстрації юридичних осіб, фізичних осіб - підприємців та громадських формувань,</t>
  </si>
  <si>
    <t>2.4.4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</si>
  <si>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</si>
  <si>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3.2</t>
  </si>
  <si>
    <t>Кошти від відчуження майна, що належить Автономній Республіці Крим та майна, що перебуває в комунальній власності</t>
  </si>
  <si>
    <t xml:space="preserve">від _____________ № _________ </t>
  </si>
  <si>
    <t>1.6.1</t>
  </si>
  <si>
    <t>1.6.2</t>
  </si>
  <si>
    <t>1.6.3</t>
  </si>
  <si>
    <t>Акцизний податок з вироблених в Україні підакцизних товарів (продукції). Пальне</t>
  </si>
  <si>
    <t>Акцизний податок з ввезених на митну територію України підакцизних товарів (продукції). Пальне</t>
  </si>
  <si>
    <t>Податок з власників транспортних засобів та інших самохідних машин і механізмів</t>
  </si>
  <si>
    <t>Податок на прибуток підприємств та фінансових установ комунальної власності</t>
  </si>
  <si>
    <t>3,2</t>
  </si>
  <si>
    <t>4.2.1</t>
  </si>
  <si>
    <t>4.2.2</t>
  </si>
  <si>
    <t>4.2.3</t>
  </si>
  <si>
    <t>4.2.4</t>
  </si>
  <si>
    <t>4.2.5</t>
  </si>
  <si>
    <t>4.2.6</t>
  </si>
  <si>
    <t>4.2.7</t>
  </si>
  <si>
    <t>4.2.10</t>
  </si>
  <si>
    <t>Надходження коштів від Державного фонду дорогоцінних металів і дорогоцінного каміння</t>
  </si>
  <si>
    <t>Субвенції з державного бюджету</t>
  </si>
  <si>
    <t>Субвенції з місцевих бюджетів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</si>
  <si>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</si>
  <si>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</si>
  <si>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сім’ям з дітьми, малозабезпеченим сім’ям,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собою з інвалідністю І групи, а також за особою, яка досягла 80-річного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</si>
  <si>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сім’ях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</si>
  <si>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</si>
  <si>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</si>
  <si>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Додаток №1</t>
  </si>
  <si>
    <t>Плата за встановлення земельного сервітуту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</si>
  <si>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</si>
  <si>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</si>
  <si>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Фактичні надходження звітного періоду</t>
  </si>
  <si>
    <t>Субвенція з місцевого бюджету на здійснення переданих видатків у сфері освіти за рахунок коштів освітньої субвенції</t>
  </si>
  <si>
    <t>грн.</t>
  </si>
  <si>
    <t>РАЗОМ ДОХОДІВ ПО ЗАГАЛЬНОМУ ФОНДУ                                                            (без урахування офіційних трансфертів)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</si>
  <si>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</si>
  <si>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</si>
  <si>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</si>
  <si>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РАЗОМ ДОХОДІВ ПО СПЕЦІАЛЬНОМУ ФОНДУ                                                           (без урахування офіційних трансфертів)</t>
  </si>
  <si>
    <t>5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</si>
  <si>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</si>
  <si>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РАЗОМ ДОХОДІВ ПО СПЕЦІАЛЬНОМУ ФОНДУ                                                           (з урахуванням офіційних трансфертів)</t>
  </si>
  <si>
    <t>Податок на майно, з них:</t>
  </si>
  <si>
    <t>податок на нерухоме майно, відмінне від земельної ділянки, сплачений юридичними та фізичними особами, які є власниками об’єктів житлової та нежитлової нерухомості</t>
  </si>
  <si>
    <t>плата за землю</t>
  </si>
  <si>
    <t>1.6.1.1</t>
  </si>
  <si>
    <t>1.6.1.2</t>
  </si>
  <si>
    <t>1.6.1.3</t>
  </si>
  <si>
    <t>транспортний податок з юридичних та фізичних осіб</t>
  </si>
  <si>
    <t>План за звітний період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</si>
  <si>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 до сімейних, та забезпечення житлом дітей сиріт, дітей, позбавлених батьківського піклування, осіб з їх числа, за рахунок відповідної субвенції з державного бюджету</t>
  </si>
  <si>
    <t>4.2.12</t>
  </si>
  <si>
    <t>4.2.13</t>
  </si>
  <si>
    <t>Субвенція з місцевого бюджету на здійснення підтримки окремих закладів та заходів у системі охорони здоров’я за рахунок відповідної субвенції здержавного бюджету</t>
  </si>
  <si>
    <t>Плата за розміщення тимчасово вільних коштів місцевих бюджетів 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</si>
  <si>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</si>
  <si>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Надходження коштів від відшкодування втрат сільськогосподарського і лісогосподарського виробництва  </t>
  </si>
  <si>
    <t>1.7</t>
  </si>
  <si>
    <t>3.1.1</t>
  </si>
  <si>
    <t>3.2.1</t>
  </si>
  <si>
    <t>3.2.2</t>
  </si>
  <si>
    <t>3.2.4</t>
  </si>
  <si>
    <t>у 3,1 р.б.</t>
  </si>
  <si>
    <t>у 2,7 р.б.</t>
  </si>
  <si>
    <t xml:space="preserve">Виконання бюджету Южноукраїнської міської територіальної громади за доходами </t>
  </si>
  <si>
    <t>Секретар міської ради</t>
  </si>
  <si>
    <t>М.О.Пелюх</t>
  </si>
  <si>
    <t xml:space="preserve">до рішення Южноукраїнської міської ради </t>
  </si>
  <si>
    <t>Відхилення                (+,-)                                             (5-4)</t>
  </si>
  <si>
    <t xml:space="preserve">Власні надходження бюджетних установ  </t>
  </si>
  <si>
    <t>ВСЬОГО ДОХОДІВ ПО ЗАГАЛЬНОМУ ФОНДУ                                                                                 (з урахуванням офіційних трансфертів)</t>
  </si>
  <si>
    <t>14557000000</t>
  </si>
  <si>
    <t>(код бюджету)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</si>
  <si>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</si>
  <si>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Рентна плата та плата за використання інших природних ресурсів 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</si>
  <si>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</si>
  <si>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Секретар Южноукрвїнської міської ради</t>
  </si>
  <si>
    <t>О.А. Акуленко</t>
  </si>
  <si>
    <t>1.6</t>
  </si>
  <si>
    <t>1.7.2</t>
  </si>
  <si>
    <t>1.7.3</t>
  </si>
  <si>
    <t>1.7.1.1</t>
  </si>
  <si>
    <t>1.7.1.2</t>
  </si>
  <si>
    <t>1.8</t>
  </si>
  <si>
    <t xml:space="preserve"> за I квартал 2022 року</t>
  </si>
  <si>
    <t xml:space="preserve"> за I півріччя 2022 року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</si>
  <si>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</si>
  <si>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</si>
  <si>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у 3,7 р.б.</t>
  </si>
  <si>
    <t>у 2,9 р.б.</t>
  </si>
  <si>
    <t>Секретар  Южноукраїнської міської ради</t>
  </si>
  <si>
    <t>Олександр АКУЛЕНКО</t>
  </si>
  <si>
    <t>1.7.1</t>
  </si>
  <si>
    <t xml:space="preserve"> за 9 місяців 2022 року</t>
  </si>
  <si>
    <t>Інші дотації з місцевого бюджету</t>
  </si>
  <si>
    <t>Дотації з місцевих бюджетів іншим місцевим бюджетам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</si>
  <si>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</si>
  <si>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1.9</t>
  </si>
  <si>
    <t>3.3</t>
  </si>
  <si>
    <t>3.3.1</t>
  </si>
  <si>
    <t>3.3.2</t>
  </si>
  <si>
    <t xml:space="preserve"> за 2022 рік</t>
  </si>
  <si>
    <t>Субвенція з місцевого бюджету на закупівлю опорними закладами охорони здоров`я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</si>
  <si>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Начальник фінансового управління Южноукраїнської міської ради</t>
  </si>
  <si>
    <t>Тетяна ГОНЧАРОВА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</si>
</sst>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000"/>
  </numFmts>
  <fonts count="47">
    <font>
      <sz val="10"/>
      <name val="Arial Cyr"/>
      <family val="0"/>
    </font>
    <font>
      <i/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i/>
      <sz val="13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188" fontId="6" fillId="0" borderId="0" xfId="0" applyNumberFormat="1" applyFont="1" applyFill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/>
    </xf>
    <xf numFmtId="188" fontId="4" fillId="0" borderId="0" xfId="0" applyNumberFormat="1" applyFont="1" applyFill="1" applyAlignment="1">
      <alignment horizontal="center"/>
    </xf>
    <xf numFmtId="188" fontId="5" fillId="0" borderId="0" xfId="0" applyNumberFormat="1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Alignment="1">
      <alignment horizontal="center" vertical="center" wrapText="1"/>
    </xf>
    <xf numFmtId="188" fontId="0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188" fontId="8" fillId="0" borderId="0" xfId="0" applyNumberFormat="1" applyFont="1" applyFill="1" applyAlignment="1">
      <alignment horizontal="center"/>
    </xf>
    <xf numFmtId="188" fontId="8" fillId="0" borderId="0" xfId="0" applyNumberFormat="1" applyFont="1" applyFill="1" applyAlignment="1">
      <alignment horizontal="left"/>
    </xf>
    <xf numFmtId="188" fontId="8" fillId="0" borderId="0" xfId="0" applyNumberFormat="1" applyFont="1" applyAlignment="1">
      <alignment horizontal="center"/>
    </xf>
    <xf numFmtId="188" fontId="8" fillId="0" borderId="0" xfId="0" applyNumberFormat="1" applyFont="1" applyAlignment="1">
      <alignment/>
    </xf>
    <xf numFmtId="49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88" fontId="9" fillId="0" borderId="0" xfId="0" applyNumberFormat="1" applyFont="1" applyFill="1" applyAlignment="1">
      <alignment horizontal="center"/>
    </xf>
    <xf numFmtId="49" fontId="9" fillId="0" borderId="11" xfId="0" applyNumberFormat="1" applyFont="1" applyFill="1" applyBorder="1" applyAlignment="1">
      <alignment horizontal="center" wrapText="1"/>
    </xf>
    <xf numFmtId="188" fontId="3" fillId="0" borderId="12" xfId="0" applyNumberFormat="1" applyFont="1" applyFill="1" applyBorder="1" applyAlignment="1">
      <alignment horizontal="center" vertical="center" wrapText="1"/>
    </xf>
    <xf numFmtId="188" fontId="3" fillId="0" borderId="13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wrapText="1"/>
    </xf>
    <xf numFmtId="193" fontId="6" fillId="0" borderId="0" xfId="0" applyNumberFormat="1" applyFont="1" applyFill="1" applyAlignment="1">
      <alignment horizontal="center" wrapText="1"/>
    </xf>
    <xf numFmtId="49" fontId="9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/>
    </xf>
    <xf numFmtId="188" fontId="3" fillId="0" borderId="1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1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25" defaultRowHeight="12.75"/>
  <cols>
    <col min="1" max="1" width="7.375" style="26" customWidth="1"/>
    <col min="2" max="2" width="11.25390625" style="1" customWidth="1"/>
    <col min="3" max="3" width="62.50390625" style="1" customWidth="1"/>
    <col min="4" max="4" width="20.625" style="25" customWidth="1"/>
    <col min="5" max="5" width="21.50390625" style="25" customWidth="1"/>
    <col min="6" max="6" width="20.00390625" style="27" customWidth="1"/>
    <col min="7" max="7" width="13.75390625" style="16" customWidth="1"/>
    <col min="8" max="16384" width="9.125" style="1" customWidth="1"/>
  </cols>
  <sheetData>
    <row r="1" spans="1:7" s="18" customFormat="1" ht="21">
      <c r="A1" s="29"/>
      <c r="B1" s="30"/>
      <c r="C1" s="30"/>
      <c r="D1" s="31"/>
      <c r="E1" s="32" t="s">
        <v>99</v>
      </c>
      <c r="F1" s="33"/>
      <c r="G1" s="33"/>
    </row>
    <row r="2" spans="1:7" s="18" customFormat="1" ht="21">
      <c r="A2" s="29"/>
      <c r="B2" s="30"/>
      <c r="C2" s="30"/>
      <c r="D2" s="31"/>
      <c r="E2" s="32" t="s">
        <v>139</v>
      </c>
      <c r="F2" s="33"/>
      <c r="G2" s="33"/>
    </row>
    <row r="3" spans="1:7" s="18" customFormat="1" ht="21">
      <c r="A3" s="29"/>
      <c r="B3" s="30"/>
      <c r="C3" s="30"/>
      <c r="D3" s="34"/>
      <c r="E3" s="34" t="s">
        <v>73</v>
      </c>
      <c r="F3" s="34"/>
      <c r="G3" s="34"/>
    </row>
    <row r="4" spans="1:7" s="18" customFormat="1" ht="18" customHeight="1">
      <c r="A4" s="35"/>
      <c r="B4" s="53"/>
      <c r="C4" s="53"/>
      <c r="D4" s="53"/>
      <c r="E4" s="53"/>
      <c r="F4" s="53"/>
      <c r="G4" s="53"/>
    </row>
    <row r="5" spans="1:7" s="18" customFormat="1" ht="21">
      <c r="A5" s="53" t="s">
        <v>136</v>
      </c>
      <c r="B5" s="53"/>
      <c r="C5" s="53"/>
      <c r="D5" s="53"/>
      <c r="E5" s="53"/>
      <c r="F5" s="53"/>
      <c r="G5" s="53"/>
    </row>
    <row r="6" spans="1:7" s="18" customFormat="1" ht="21">
      <c r="A6" s="53" t="s">
        <v>156</v>
      </c>
      <c r="B6" s="53"/>
      <c r="C6" s="53"/>
      <c r="D6" s="53"/>
      <c r="E6" s="53"/>
      <c r="F6" s="53"/>
      <c r="G6" s="53"/>
    </row>
    <row r="7" spans="1:7" s="18" customFormat="1" ht="21">
      <c r="A7" s="42" t="s">
        <v>143</v>
      </c>
      <c r="B7" s="42"/>
      <c r="C7" s="36"/>
      <c r="D7" s="36"/>
      <c r="E7" s="36"/>
      <c r="F7" s="36"/>
      <c r="G7" s="36"/>
    </row>
    <row r="8" spans="1:7" s="18" customFormat="1" ht="21">
      <c r="A8" s="61" t="s">
        <v>144</v>
      </c>
      <c r="B8" s="61"/>
      <c r="C8" s="36"/>
      <c r="D8" s="36"/>
      <c r="E8" s="36"/>
      <c r="F8" s="36"/>
      <c r="G8" s="36"/>
    </row>
    <row r="9" spans="1:7" s="18" customFormat="1" ht="15" customHeight="1">
      <c r="A9" s="35"/>
      <c r="B9" s="37"/>
      <c r="C9" s="37"/>
      <c r="D9" s="31"/>
      <c r="E9" s="31"/>
      <c r="F9" s="31"/>
      <c r="G9" s="41" t="s">
        <v>105</v>
      </c>
    </row>
    <row r="10" spans="1:11" s="18" customFormat="1" ht="12.75">
      <c r="A10" s="54" t="s">
        <v>14</v>
      </c>
      <c r="B10" s="57" t="s">
        <v>0</v>
      </c>
      <c r="C10" s="57" t="s">
        <v>1</v>
      </c>
      <c r="D10" s="62" t="s">
        <v>121</v>
      </c>
      <c r="E10" s="43" t="s">
        <v>103</v>
      </c>
      <c r="F10" s="43" t="s">
        <v>140</v>
      </c>
      <c r="G10" s="60" t="s">
        <v>13</v>
      </c>
      <c r="H10" s="19"/>
      <c r="I10" s="19"/>
      <c r="J10" s="19"/>
      <c r="K10" s="19"/>
    </row>
    <row r="11" spans="1:11" s="18" customFormat="1" ht="12.75" customHeight="1">
      <c r="A11" s="55"/>
      <c r="B11" s="57"/>
      <c r="C11" s="57"/>
      <c r="D11" s="62"/>
      <c r="E11" s="44"/>
      <c r="F11" s="44"/>
      <c r="G11" s="60"/>
      <c r="H11" s="19"/>
      <c r="I11" s="19"/>
      <c r="J11" s="19"/>
      <c r="K11" s="19"/>
    </row>
    <row r="12" spans="1:11" s="18" customFormat="1" ht="30" customHeight="1">
      <c r="A12" s="56"/>
      <c r="B12" s="57"/>
      <c r="C12" s="57"/>
      <c r="D12" s="62"/>
      <c r="E12" s="45"/>
      <c r="F12" s="45"/>
      <c r="G12" s="60"/>
      <c r="H12" s="19"/>
      <c r="I12" s="19"/>
      <c r="J12" s="19"/>
      <c r="K12" s="19"/>
    </row>
    <row r="13" spans="1:11" s="18" customFormat="1" ht="21" customHeight="1">
      <c r="A13" s="4" t="s">
        <v>31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5">
        <v>7</v>
      </c>
      <c r="H13" s="19"/>
      <c r="I13" s="19"/>
      <c r="J13" s="19"/>
      <c r="K13" s="19"/>
    </row>
    <row r="14" spans="1:11" s="18" customFormat="1" ht="24.75" customHeight="1">
      <c r="A14" s="48" t="s">
        <v>32</v>
      </c>
      <c r="B14" s="49"/>
      <c r="C14" s="49"/>
      <c r="D14" s="49"/>
      <c r="E14" s="49"/>
      <c r="F14" s="49"/>
      <c r="G14" s="50"/>
      <c r="H14" s="19"/>
      <c r="I14" s="19"/>
      <c r="J14" s="19"/>
      <c r="K14" s="19"/>
    </row>
    <row r="15" spans="1:7" s="18" customFormat="1" ht="28.5" customHeight="1">
      <c r="A15" s="4">
        <v>1</v>
      </c>
      <c r="B15" s="6">
        <v>10000000</v>
      </c>
      <c r="C15" s="7" t="s">
        <v>2</v>
      </c>
      <c r="D15" s="40">
        <f>D16+D17+D20+D21+D25+D27+D28+D18+D19</f>
        <v>165335950</v>
      </c>
      <c r="E15" s="40">
        <f>E16+E17+E20+E21+E25+E27+E28+E18+E19</f>
        <v>176935867.32999998</v>
      </c>
      <c r="F15" s="40">
        <f>F16+F17+F20+F21+F25+F27+F28+F18+F19</f>
        <v>11599917.330000004</v>
      </c>
      <c r="G15" s="13">
        <f aca="true" t="shared" si="0" ref="G15:G25">E15/D15*100</f>
        <v>107.01596799123239</v>
      </c>
    </row>
    <row r="16" spans="1:7" s="18" customFormat="1" ht="31.5" customHeight="1">
      <c r="A16" s="4" t="s">
        <v>15</v>
      </c>
      <c r="B16" s="6">
        <v>11010000</v>
      </c>
      <c r="C16" s="7" t="s">
        <v>48</v>
      </c>
      <c r="D16" s="40">
        <v>143090000</v>
      </c>
      <c r="E16" s="40">
        <v>156355896.37</v>
      </c>
      <c r="F16" s="40">
        <f aca="true" t="shared" si="1" ref="F16:F73">E16-D16</f>
        <v>13265896.370000005</v>
      </c>
      <c r="G16" s="13">
        <f t="shared" si="0"/>
        <v>109.27101570340345</v>
      </c>
    </row>
    <row r="17" spans="1:7" s="18" customFormat="1" ht="42" customHeight="1">
      <c r="A17" s="4" t="s">
        <v>16</v>
      </c>
      <c r="B17" s="6">
        <v>11020200</v>
      </c>
      <c r="C17" s="7" t="s">
        <v>80</v>
      </c>
      <c r="D17" s="40">
        <v>27500</v>
      </c>
      <c r="E17" s="40">
        <v>60890</v>
      </c>
      <c r="F17" s="40">
        <f t="shared" si="1"/>
        <v>33390</v>
      </c>
      <c r="G17" s="13" t="s">
        <v>134</v>
      </c>
    </row>
    <row r="18" spans="1:7" s="18" customFormat="1" ht="46.5" customHeight="1">
      <c r="A18" s="4" t="s">
        <v>17</v>
      </c>
      <c r="B18" s="6">
        <v>14021900</v>
      </c>
      <c r="C18" s="7" t="s">
        <v>77</v>
      </c>
      <c r="D18" s="40">
        <v>320000</v>
      </c>
      <c r="E18" s="40">
        <v>170804.58</v>
      </c>
      <c r="F18" s="40">
        <f t="shared" si="1"/>
        <v>-149195.42</v>
      </c>
      <c r="G18" s="13" t="s">
        <v>47</v>
      </c>
    </row>
    <row r="19" spans="1:7" s="18" customFormat="1" ht="42" customHeight="1">
      <c r="A19" s="4" t="s">
        <v>18</v>
      </c>
      <c r="B19" s="6">
        <v>14031900</v>
      </c>
      <c r="C19" s="7" t="s">
        <v>78</v>
      </c>
      <c r="D19" s="40">
        <v>1100000</v>
      </c>
      <c r="E19" s="40">
        <v>575498.95</v>
      </c>
      <c r="F19" s="40">
        <f t="shared" si="1"/>
        <v>-524501.05</v>
      </c>
      <c r="G19" s="13" t="s">
        <v>47</v>
      </c>
    </row>
    <row r="20" spans="1:7" s="18" customFormat="1" ht="44.25" customHeight="1">
      <c r="A20" s="4" t="s">
        <v>19</v>
      </c>
      <c r="B20" s="6">
        <v>14040000</v>
      </c>
      <c r="C20" s="7" t="s">
        <v>50</v>
      </c>
      <c r="D20" s="40">
        <v>2100000</v>
      </c>
      <c r="E20" s="40">
        <v>2074152.37</v>
      </c>
      <c r="F20" s="40">
        <f t="shared" si="1"/>
        <v>-25847.62999999989</v>
      </c>
      <c r="G20" s="13">
        <f t="shared" si="0"/>
        <v>98.76916047619048</v>
      </c>
    </row>
    <row r="21" spans="1:7" s="18" customFormat="1" ht="33" customHeight="1">
      <c r="A21" s="4" t="s">
        <v>74</v>
      </c>
      <c r="B21" s="6">
        <v>18010000</v>
      </c>
      <c r="C21" s="7" t="s">
        <v>114</v>
      </c>
      <c r="D21" s="40">
        <f>D22+D23+D24</f>
        <v>11613500</v>
      </c>
      <c r="E21" s="40">
        <f>E22+E23+E24</f>
        <v>9750690.639999999</v>
      </c>
      <c r="F21" s="40">
        <f t="shared" si="1"/>
        <v>-1862809.3600000013</v>
      </c>
      <c r="G21" s="13">
        <f t="shared" si="0"/>
        <v>83.95996590175227</v>
      </c>
    </row>
    <row r="22" spans="1:7" s="18" customFormat="1" ht="46.5">
      <c r="A22" s="4" t="s">
        <v>117</v>
      </c>
      <c r="B22" s="6"/>
      <c r="C22" s="7" t="s">
        <v>115</v>
      </c>
      <c r="D22" s="40">
        <f>500+15000+60000+252000</f>
        <v>327500</v>
      </c>
      <c r="E22" s="40">
        <f>488.23+7475.4+29387.03+267918.97</f>
        <v>305269.62999999995</v>
      </c>
      <c r="F22" s="40">
        <f t="shared" si="1"/>
        <v>-22230.370000000054</v>
      </c>
      <c r="G22" s="13">
        <f t="shared" si="0"/>
        <v>93.21210076335876</v>
      </c>
    </row>
    <row r="23" spans="1:7" s="18" customFormat="1" ht="26.25" customHeight="1">
      <c r="A23" s="4" t="s">
        <v>118</v>
      </c>
      <c r="B23" s="6"/>
      <c r="C23" s="7" t="s">
        <v>116</v>
      </c>
      <c r="D23" s="40">
        <f>9450000+945000+66000+825000</f>
        <v>11286000</v>
      </c>
      <c r="E23" s="40">
        <f>7595102.6+987479.37+25901.18+836937.86</f>
        <v>9445421.009999998</v>
      </c>
      <c r="F23" s="40">
        <f t="shared" si="1"/>
        <v>-1840578.990000002</v>
      </c>
      <c r="G23" s="13">
        <f t="shared" si="0"/>
        <v>83.69148511430089</v>
      </c>
    </row>
    <row r="24" spans="1:7" s="18" customFormat="1" ht="15" hidden="1">
      <c r="A24" s="4" t="s">
        <v>119</v>
      </c>
      <c r="B24" s="6"/>
      <c r="C24" s="7" t="s">
        <v>120</v>
      </c>
      <c r="D24" s="40">
        <v>0</v>
      </c>
      <c r="E24" s="40">
        <v>0</v>
      </c>
      <c r="F24" s="40">
        <f t="shared" si="1"/>
        <v>0</v>
      </c>
      <c r="G24" s="13" t="s">
        <v>47</v>
      </c>
    </row>
    <row r="25" spans="1:7" s="18" customFormat="1" ht="24" customHeight="1">
      <c r="A25" s="4" t="s">
        <v>75</v>
      </c>
      <c r="B25" s="6">
        <v>18030000</v>
      </c>
      <c r="C25" s="7" t="s">
        <v>37</v>
      </c>
      <c r="D25" s="40">
        <v>4950</v>
      </c>
      <c r="E25" s="40">
        <v>5650</v>
      </c>
      <c r="F25" s="40">
        <f t="shared" si="1"/>
        <v>700</v>
      </c>
      <c r="G25" s="13">
        <f t="shared" si="0"/>
        <v>114.14141414141415</v>
      </c>
    </row>
    <row r="26" spans="1:7" s="18" customFormat="1" ht="30.75" hidden="1">
      <c r="A26" s="4" t="s">
        <v>76</v>
      </c>
      <c r="B26" s="6">
        <v>18040000</v>
      </c>
      <c r="C26" s="7" t="s">
        <v>51</v>
      </c>
      <c r="D26" s="40">
        <v>0</v>
      </c>
      <c r="E26" s="40">
        <v>0</v>
      </c>
      <c r="F26" s="40">
        <f t="shared" si="1"/>
        <v>0</v>
      </c>
      <c r="G26" s="13" t="s">
        <v>47</v>
      </c>
    </row>
    <row r="27" spans="1:7" s="18" customFormat="1" ht="27" customHeight="1">
      <c r="A27" s="4" t="s">
        <v>76</v>
      </c>
      <c r="B27" s="6">
        <v>18050000</v>
      </c>
      <c r="C27" s="7" t="s">
        <v>3</v>
      </c>
      <c r="D27" s="40">
        <v>7080000</v>
      </c>
      <c r="E27" s="40">
        <v>7942284.42</v>
      </c>
      <c r="F27" s="40">
        <f t="shared" si="1"/>
        <v>862284.4199999999</v>
      </c>
      <c r="G27" s="13">
        <f>E27/D27*100</f>
        <v>112.17915847457627</v>
      </c>
    </row>
    <row r="28" spans="1:7" s="18" customFormat="1" ht="51" customHeight="1" hidden="1">
      <c r="A28" s="4" t="s">
        <v>129</v>
      </c>
      <c r="B28" s="6">
        <v>19090000</v>
      </c>
      <c r="C28" s="7" t="s">
        <v>127</v>
      </c>
      <c r="D28" s="40">
        <v>0</v>
      </c>
      <c r="E28" s="40">
        <v>0</v>
      </c>
      <c r="F28" s="40">
        <f t="shared" si="1"/>
        <v>0</v>
      </c>
      <c r="G28" s="13" t="s">
        <v>47</v>
      </c>
    </row>
    <row r="29" spans="1:7" s="18" customFormat="1" ht="21.75" customHeight="1">
      <c r="A29" s="4" t="s">
        <v>21</v>
      </c>
      <c r="B29" s="6">
        <v>20000000</v>
      </c>
      <c r="C29" s="7" t="s">
        <v>5</v>
      </c>
      <c r="D29" s="40">
        <f>D31+D32+D33+D35+D40+D41+D42+D34</f>
        <v>413600</v>
      </c>
      <c r="E29" s="40">
        <f>E31+E32+E33+E35+E40+E41+E42+E34+E30</f>
        <v>817037.18</v>
      </c>
      <c r="F29" s="40">
        <f t="shared" si="1"/>
        <v>403437.18000000005</v>
      </c>
      <c r="G29" s="13">
        <f>E29/D29*100</f>
        <v>197.54283849129595</v>
      </c>
    </row>
    <row r="30" spans="1:7" s="18" customFormat="1" ht="29.25" customHeight="1" hidden="1">
      <c r="A30" s="4" t="s">
        <v>22</v>
      </c>
      <c r="B30" s="6">
        <v>21050000</v>
      </c>
      <c r="C30" s="7" t="s">
        <v>126</v>
      </c>
      <c r="D30" s="40"/>
      <c r="E30" s="40">
        <v>0</v>
      </c>
      <c r="F30" s="40">
        <f t="shared" si="1"/>
        <v>0</v>
      </c>
      <c r="G30" s="13" t="s">
        <v>47</v>
      </c>
    </row>
    <row r="31" spans="1:7" s="18" customFormat="1" ht="15" hidden="1">
      <c r="A31" s="4" t="s">
        <v>23</v>
      </c>
      <c r="B31" s="6">
        <v>21080500</v>
      </c>
      <c r="C31" s="7" t="s">
        <v>20</v>
      </c>
      <c r="D31" s="40"/>
      <c r="E31" s="40"/>
      <c r="F31" s="40">
        <f t="shared" si="1"/>
        <v>0</v>
      </c>
      <c r="G31" s="13" t="s">
        <v>47</v>
      </c>
    </row>
    <row r="32" spans="1:7" s="18" customFormat="1" ht="25.5" customHeight="1">
      <c r="A32" s="4" t="s">
        <v>22</v>
      </c>
      <c r="B32" s="6">
        <v>21081100</v>
      </c>
      <c r="C32" s="7" t="s">
        <v>6</v>
      </c>
      <c r="D32" s="40">
        <v>1700</v>
      </c>
      <c r="E32" s="40">
        <v>12276</v>
      </c>
      <c r="F32" s="40">
        <f t="shared" si="1"/>
        <v>10576</v>
      </c>
      <c r="G32" s="13" t="s">
        <v>135</v>
      </c>
    </row>
    <row r="33" spans="1:7" s="18" customFormat="1" ht="59.25" customHeight="1" hidden="1">
      <c r="A33" s="4" t="s">
        <v>25</v>
      </c>
      <c r="B33" s="6">
        <v>21081500</v>
      </c>
      <c r="C33" s="7" t="s">
        <v>59</v>
      </c>
      <c r="D33" s="40">
        <v>0</v>
      </c>
      <c r="E33" s="40">
        <v>0</v>
      </c>
      <c r="F33" s="40">
        <f t="shared" si="1"/>
        <v>0</v>
      </c>
      <c r="G33" s="13" t="s">
        <v>47</v>
      </c>
    </row>
    <row r="34" spans="1:7" s="18" customFormat="1" ht="26.25" customHeight="1">
      <c r="A34" s="4" t="s">
        <v>23</v>
      </c>
      <c r="B34" s="6">
        <v>21081700</v>
      </c>
      <c r="C34" s="7" t="s">
        <v>100</v>
      </c>
      <c r="D34" s="40">
        <v>12600</v>
      </c>
      <c r="E34" s="40">
        <v>14464.14</v>
      </c>
      <c r="F34" s="40">
        <f t="shared" si="1"/>
        <v>1864.1399999999994</v>
      </c>
      <c r="G34" s="13">
        <f aca="true" t="shared" si="2" ref="G34:G43">E34/D34*100</f>
        <v>114.7947619047619</v>
      </c>
    </row>
    <row r="35" spans="1:7" s="18" customFormat="1" ht="26.25" customHeight="1">
      <c r="A35" s="4" t="s">
        <v>24</v>
      </c>
      <c r="B35" s="6">
        <v>22010000</v>
      </c>
      <c r="C35" s="7" t="s">
        <v>62</v>
      </c>
      <c r="D35" s="40">
        <v>299400</v>
      </c>
      <c r="E35" s="40">
        <v>258359.28</v>
      </c>
      <c r="F35" s="40">
        <f t="shared" si="1"/>
        <v>-41040.72</v>
      </c>
      <c r="G35" s="13">
        <f t="shared" si="2"/>
        <v>86.29234468937875</v>
      </c>
    </row>
    <row r="36" spans="1:7" s="18" customFormat="1" ht="46.5" hidden="1">
      <c r="A36" s="4" t="s">
        <v>63</v>
      </c>
      <c r="B36" s="6">
        <v>22010300</v>
      </c>
      <c r="C36" s="28" t="s">
        <v>68</v>
      </c>
      <c r="D36" s="40">
        <v>35600</v>
      </c>
      <c r="E36" s="40">
        <v>52877</v>
      </c>
      <c r="F36" s="40">
        <f>E36-D36</f>
        <v>17277</v>
      </c>
      <c r="G36" s="13">
        <f t="shared" si="2"/>
        <v>148.5308988764045</v>
      </c>
    </row>
    <row r="37" spans="1:7" s="18" customFormat="1" ht="30.75" customHeight="1" hidden="1">
      <c r="A37" s="4" t="s">
        <v>64</v>
      </c>
      <c r="B37" s="6">
        <v>22012500</v>
      </c>
      <c r="C37" s="7" t="s">
        <v>52</v>
      </c>
      <c r="D37" s="40">
        <v>674800</v>
      </c>
      <c r="E37" s="40">
        <v>841933.12</v>
      </c>
      <c r="F37" s="40">
        <f t="shared" si="1"/>
        <v>167133.12</v>
      </c>
      <c r="G37" s="13">
        <f t="shared" si="2"/>
        <v>124.76780082987551</v>
      </c>
    </row>
    <row r="38" spans="1:7" s="18" customFormat="1" ht="51.75" customHeight="1" hidden="1">
      <c r="A38" s="4" t="s">
        <v>66</v>
      </c>
      <c r="B38" s="6">
        <v>22012600</v>
      </c>
      <c r="C38" s="7" t="s">
        <v>65</v>
      </c>
      <c r="D38" s="40">
        <v>101100</v>
      </c>
      <c r="E38" s="40">
        <v>120830</v>
      </c>
      <c r="F38" s="40">
        <f t="shared" si="1"/>
        <v>19730</v>
      </c>
      <c r="G38" s="13">
        <f t="shared" si="2"/>
        <v>119.51533135509396</v>
      </c>
    </row>
    <row r="39" spans="1:7" s="18" customFormat="1" ht="93" hidden="1">
      <c r="A39" s="4" t="s">
        <v>69</v>
      </c>
      <c r="B39" s="6">
        <v>22012900</v>
      </c>
      <c r="C39" s="28" t="s">
        <v>67</v>
      </c>
      <c r="D39" s="40">
        <v>5700</v>
      </c>
      <c r="E39" s="40">
        <v>7684</v>
      </c>
      <c r="F39" s="40">
        <f t="shared" si="1"/>
        <v>1984</v>
      </c>
      <c r="G39" s="13">
        <f t="shared" si="2"/>
        <v>134.80701754385964</v>
      </c>
    </row>
    <row r="40" spans="1:7" s="18" customFormat="1" ht="45.75" customHeight="1">
      <c r="A40" s="4" t="s">
        <v>25</v>
      </c>
      <c r="B40" s="6">
        <v>22080400</v>
      </c>
      <c r="C40" s="7" t="s">
        <v>7</v>
      </c>
      <c r="D40" s="40">
        <v>99900</v>
      </c>
      <c r="E40" s="40">
        <v>100365.15</v>
      </c>
      <c r="F40" s="40">
        <f t="shared" si="1"/>
        <v>465.1499999999942</v>
      </c>
      <c r="G40" s="13">
        <f t="shared" si="2"/>
        <v>100.4656156156156</v>
      </c>
    </row>
    <row r="41" spans="1:7" s="18" customFormat="1" ht="30" customHeight="1">
      <c r="A41" s="4" t="s">
        <v>26</v>
      </c>
      <c r="B41" s="6">
        <v>22090000</v>
      </c>
      <c r="C41" s="7" t="s">
        <v>8</v>
      </c>
      <c r="D41" s="40">
        <v>0</v>
      </c>
      <c r="E41" s="40">
        <v>4288.52</v>
      </c>
      <c r="F41" s="40">
        <f t="shared" si="1"/>
        <v>4288.52</v>
      </c>
      <c r="G41" s="13" t="s">
        <v>47</v>
      </c>
    </row>
    <row r="42" spans="1:7" s="18" customFormat="1" ht="30" customHeight="1">
      <c r="A42" s="4" t="s">
        <v>49</v>
      </c>
      <c r="B42" s="6">
        <v>24060300</v>
      </c>
      <c r="C42" s="7" t="s">
        <v>20</v>
      </c>
      <c r="D42" s="40">
        <v>0</v>
      </c>
      <c r="E42" s="40">
        <v>427284.09</v>
      </c>
      <c r="F42" s="40">
        <f t="shared" si="1"/>
        <v>427284.09</v>
      </c>
      <c r="G42" s="13" t="s">
        <v>47</v>
      </c>
    </row>
    <row r="43" spans="1:7" s="18" customFormat="1" ht="15" hidden="1">
      <c r="A43" s="4" t="s">
        <v>41</v>
      </c>
      <c r="B43" s="6">
        <v>24060600</v>
      </c>
      <c r="C43" s="7" t="s">
        <v>20</v>
      </c>
      <c r="D43" s="40">
        <v>0</v>
      </c>
      <c r="E43" s="40">
        <v>0</v>
      </c>
      <c r="F43" s="40">
        <f t="shared" si="1"/>
        <v>0</v>
      </c>
      <c r="G43" s="13" t="e">
        <f t="shared" si="2"/>
        <v>#DIV/0!</v>
      </c>
    </row>
    <row r="44" spans="1:7" s="18" customFormat="1" ht="15" hidden="1">
      <c r="A44" s="4" t="s">
        <v>27</v>
      </c>
      <c r="B44" s="6">
        <v>30000000</v>
      </c>
      <c r="C44" s="7" t="s">
        <v>9</v>
      </c>
      <c r="D44" s="40">
        <v>0</v>
      </c>
      <c r="E44" s="40">
        <f>E45+E46</f>
        <v>0</v>
      </c>
      <c r="F44" s="40">
        <f t="shared" si="1"/>
        <v>0</v>
      </c>
      <c r="G44" s="13" t="s">
        <v>47</v>
      </c>
    </row>
    <row r="45" spans="1:7" s="18" customFormat="1" ht="62.25" hidden="1">
      <c r="A45" s="4" t="s">
        <v>28</v>
      </c>
      <c r="B45" s="6">
        <v>31010200</v>
      </c>
      <c r="C45" s="7" t="s">
        <v>53</v>
      </c>
      <c r="D45" s="40">
        <v>0</v>
      </c>
      <c r="E45" s="40">
        <v>0</v>
      </c>
      <c r="F45" s="40">
        <f t="shared" si="1"/>
        <v>0</v>
      </c>
      <c r="G45" s="13" t="s">
        <v>47</v>
      </c>
    </row>
    <row r="46" spans="1:7" s="18" customFormat="1" ht="30.75" hidden="1">
      <c r="A46" s="4" t="s">
        <v>81</v>
      </c>
      <c r="B46" s="6">
        <v>31020000</v>
      </c>
      <c r="C46" s="7" t="s">
        <v>90</v>
      </c>
      <c r="D46" s="40">
        <v>0</v>
      </c>
      <c r="E46" s="40">
        <v>0</v>
      </c>
      <c r="F46" s="40">
        <f t="shared" si="1"/>
        <v>0</v>
      </c>
      <c r="G46" s="13" t="s">
        <v>47</v>
      </c>
    </row>
    <row r="47" spans="1:7" s="18" customFormat="1" ht="37.5" customHeight="1">
      <c r="A47" s="51" t="s">
        <v>106</v>
      </c>
      <c r="B47" s="52"/>
      <c r="C47" s="52"/>
      <c r="D47" s="40">
        <f>D15+D29+D44</f>
        <v>165749550</v>
      </c>
      <c r="E47" s="40">
        <f>E15+E29+E44</f>
        <v>177752904.51</v>
      </c>
      <c r="F47" s="40">
        <f t="shared" si="1"/>
        <v>12003354.50999999</v>
      </c>
      <c r="G47" s="13">
        <f aca="true" t="shared" si="3" ref="G47:G73">E47/D47*100</f>
        <v>107.24186250279413</v>
      </c>
    </row>
    <row r="48" spans="1:7" s="18" customFormat="1" ht="29.25" customHeight="1">
      <c r="A48" s="4" t="s">
        <v>27</v>
      </c>
      <c r="B48" s="6">
        <v>40000000</v>
      </c>
      <c r="C48" s="7" t="s">
        <v>10</v>
      </c>
      <c r="D48" s="40">
        <f>D52+D49+D57</f>
        <v>20866186</v>
      </c>
      <c r="E48" s="40">
        <f>E52+E49+E57</f>
        <v>20866166.72</v>
      </c>
      <c r="F48" s="40">
        <f t="shared" si="1"/>
        <v>-19.280000001192093</v>
      </c>
      <c r="G48" s="13">
        <f t="shared" si="3"/>
        <v>99.99990760170544</v>
      </c>
    </row>
    <row r="49" spans="1:7" s="18" customFormat="1" ht="15" customHeight="1" hidden="1">
      <c r="A49" s="4" t="s">
        <v>29</v>
      </c>
      <c r="B49" s="6">
        <v>41020000</v>
      </c>
      <c r="C49" s="7" t="s">
        <v>11</v>
      </c>
      <c r="D49" s="40">
        <f>D50+D51</f>
        <v>0</v>
      </c>
      <c r="E49" s="40">
        <f>E50+E51</f>
        <v>0</v>
      </c>
      <c r="F49" s="40">
        <f t="shared" si="1"/>
        <v>0</v>
      </c>
      <c r="G49" s="13" t="e">
        <f t="shared" si="3"/>
        <v>#DIV/0!</v>
      </c>
    </row>
    <row r="50" spans="1:7" s="18" customFormat="1" ht="0.75" customHeight="1" hidden="1">
      <c r="A50" s="4" t="s">
        <v>30</v>
      </c>
      <c r="B50" s="6">
        <v>41020601</v>
      </c>
      <c r="C50" s="7" t="s">
        <v>12</v>
      </c>
      <c r="D50" s="40"/>
      <c r="E50" s="40"/>
      <c r="F50" s="40">
        <f t="shared" si="1"/>
        <v>0</v>
      </c>
      <c r="G50" s="13" t="e">
        <f t="shared" si="3"/>
        <v>#DIV/0!</v>
      </c>
    </row>
    <row r="51" spans="1:7" s="18" customFormat="1" ht="46.5" hidden="1">
      <c r="A51" s="4" t="s">
        <v>39</v>
      </c>
      <c r="B51" s="6">
        <v>41021201</v>
      </c>
      <c r="C51" s="7" t="s">
        <v>40</v>
      </c>
      <c r="D51" s="40"/>
      <c r="E51" s="40"/>
      <c r="F51" s="40">
        <f t="shared" si="1"/>
        <v>0</v>
      </c>
      <c r="G51" s="13" t="e">
        <f t="shared" si="3"/>
        <v>#DIV/0!</v>
      </c>
    </row>
    <row r="52" spans="1:7" s="18" customFormat="1" ht="36" customHeight="1">
      <c r="A52" s="4" t="s">
        <v>28</v>
      </c>
      <c r="B52" s="6">
        <v>41030000</v>
      </c>
      <c r="C52" s="7" t="s">
        <v>91</v>
      </c>
      <c r="D52" s="40">
        <f>SUM(D53:D56)</f>
        <v>19065000</v>
      </c>
      <c r="E52" s="40">
        <f>SUM(E53:E56)</f>
        <v>19065000</v>
      </c>
      <c r="F52" s="40">
        <f t="shared" si="1"/>
        <v>0</v>
      </c>
      <c r="G52" s="13">
        <f t="shared" si="3"/>
        <v>100</v>
      </c>
    </row>
    <row r="53" spans="1:7" s="18" customFormat="1" ht="31.5" customHeight="1">
      <c r="A53" s="4" t="s">
        <v>130</v>
      </c>
      <c r="B53" s="6">
        <v>41033900</v>
      </c>
      <c r="C53" s="38" t="s">
        <v>54</v>
      </c>
      <c r="D53" s="40">
        <v>19065000</v>
      </c>
      <c r="E53" s="40">
        <v>19065000</v>
      </c>
      <c r="F53" s="40">
        <f t="shared" si="1"/>
        <v>0</v>
      </c>
      <c r="G53" s="13">
        <f t="shared" si="3"/>
        <v>100</v>
      </c>
    </row>
    <row r="54" spans="1:7" s="18" customFormat="1" ht="33.75" customHeight="1" hidden="1">
      <c r="A54" s="4" t="s">
        <v>45</v>
      </c>
      <c r="B54" s="6">
        <v>41034200</v>
      </c>
      <c r="C54" s="38" t="s">
        <v>55</v>
      </c>
      <c r="D54" s="40">
        <v>0</v>
      </c>
      <c r="E54" s="40">
        <v>0</v>
      </c>
      <c r="F54" s="40">
        <f t="shared" si="1"/>
        <v>0</v>
      </c>
      <c r="G54" s="13" t="e">
        <f t="shared" si="3"/>
        <v>#DIV/0!</v>
      </c>
    </row>
    <row r="55" spans="1:7" s="18" customFormat="1" ht="48" customHeight="1" hidden="1">
      <c r="A55" s="4" t="s">
        <v>46</v>
      </c>
      <c r="B55" s="6">
        <v>41034500</v>
      </c>
      <c r="C55" s="38" t="s">
        <v>70</v>
      </c>
      <c r="D55" s="40"/>
      <c r="E55" s="40"/>
      <c r="F55" s="40">
        <f t="shared" si="1"/>
        <v>0</v>
      </c>
      <c r="G55" s="13" t="e">
        <f t="shared" si="3"/>
        <v>#DIV/0!</v>
      </c>
    </row>
    <row r="56" spans="1:7" s="18" customFormat="1" ht="62.25" hidden="1">
      <c r="A56" s="4" t="s">
        <v>46</v>
      </c>
      <c r="B56" s="6">
        <v>41035100</v>
      </c>
      <c r="C56" s="38" t="s">
        <v>60</v>
      </c>
      <c r="D56" s="40"/>
      <c r="E56" s="40"/>
      <c r="F56" s="40">
        <f t="shared" si="1"/>
        <v>0</v>
      </c>
      <c r="G56" s="13" t="e">
        <f t="shared" si="3"/>
        <v>#DIV/0!</v>
      </c>
    </row>
    <row r="57" spans="1:7" s="18" customFormat="1" ht="30" customHeight="1">
      <c r="A57" s="4" t="s">
        <v>71</v>
      </c>
      <c r="B57" s="6">
        <v>41050000</v>
      </c>
      <c r="C57" s="38" t="s">
        <v>92</v>
      </c>
      <c r="D57" s="40">
        <f>D58+D59+D60+D62+D68+D70+D71+D65+D66+D67+D69+D61+D63+D64+D72</f>
        <v>1801186</v>
      </c>
      <c r="E57" s="40">
        <f>E58+E59+E60+E62+E68+E70+E71+E65+E66+E67+E69+E61+E63+E64+E72</f>
        <v>1801166.72</v>
      </c>
      <c r="F57" s="40">
        <f t="shared" si="1"/>
        <v>-19.28000000002794</v>
      </c>
      <c r="G57" s="13">
        <f t="shared" si="3"/>
        <v>99.9989295941674</v>
      </c>
    </row>
    <row r="58" spans="1:7" s="18" customFormat="1" ht="118.5" customHeight="1" hidden="1">
      <c r="A58" s="4" t="s">
        <v>82</v>
      </c>
      <c r="B58" s="6">
        <v>41050100</v>
      </c>
      <c r="C58" s="38" t="s">
        <v>93</v>
      </c>
      <c r="D58" s="40"/>
      <c r="E58" s="40"/>
      <c r="F58" s="40">
        <f t="shared" si="1"/>
        <v>0</v>
      </c>
      <c r="G58" s="13" t="e">
        <f t="shared" si="3"/>
        <v>#DIV/0!</v>
      </c>
    </row>
    <row r="59" spans="1:7" s="18" customFormat="1" ht="72" customHeight="1" hidden="1">
      <c r="A59" s="4" t="s">
        <v>83</v>
      </c>
      <c r="B59" s="6">
        <v>41050200</v>
      </c>
      <c r="C59" s="38" t="s">
        <v>94</v>
      </c>
      <c r="D59" s="40"/>
      <c r="E59" s="40"/>
      <c r="F59" s="40">
        <f t="shared" si="1"/>
        <v>0</v>
      </c>
      <c r="G59" s="13" t="e">
        <f t="shared" si="3"/>
        <v>#DIV/0!</v>
      </c>
    </row>
    <row r="60" spans="1:7" s="18" customFormat="1" ht="181.5" customHeight="1" hidden="1">
      <c r="A60" s="4" t="s">
        <v>84</v>
      </c>
      <c r="B60" s="6">
        <v>41050300</v>
      </c>
      <c r="C60" s="38" t="s">
        <v>95</v>
      </c>
      <c r="D60" s="40"/>
      <c r="E60" s="40"/>
      <c r="F60" s="40">
        <f t="shared" si="1"/>
        <v>0</v>
      </c>
      <c r="G60" s="13" t="e">
        <f t="shared" si="3"/>
        <v>#DIV/0!</v>
      </c>
    </row>
    <row r="61" spans="1:7" s="18" customFormat="1" ht="85.5" customHeight="1" hidden="1">
      <c r="A61" s="4" t="s">
        <v>85</v>
      </c>
      <c r="B61" s="6">
        <v>41050400</v>
      </c>
      <c r="C61" s="38" t="s">
        <v>108</v>
      </c>
      <c r="D61" s="40"/>
      <c r="E61" s="40"/>
      <c r="F61" s="40">
        <f t="shared" si="1"/>
        <v>0</v>
      </c>
      <c r="G61" s="13" t="e">
        <f t="shared" si="3"/>
        <v>#DIV/0!</v>
      </c>
    </row>
    <row r="62" spans="1:7" s="18" customFormat="1" ht="147.75" customHeight="1" hidden="1">
      <c r="A62" s="4" t="s">
        <v>86</v>
      </c>
      <c r="B62" s="6">
        <v>41050700</v>
      </c>
      <c r="C62" s="39" t="s">
        <v>96</v>
      </c>
      <c r="D62" s="40"/>
      <c r="E62" s="40"/>
      <c r="F62" s="40">
        <f t="shared" si="1"/>
        <v>0</v>
      </c>
      <c r="G62" s="13" t="e">
        <f t="shared" si="3"/>
        <v>#DIV/0!</v>
      </c>
    </row>
    <row r="63" spans="1:7" s="18" customFormat="1" ht="70.5" customHeight="1" hidden="1">
      <c r="A63" s="4" t="s">
        <v>87</v>
      </c>
      <c r="B63" s="6">
        <v>41050800</v>
      </c>
      <c r="C63" s="39" t="s">
        <v>109</v>
      </c>
      <c r="D63" s="40"/>
      <c r="E63" s="40"/>
      <c r="F63" s="40">
        <f t="shared" si="1"/>
        <v>0</v>
      </c>
      <c r="G63" s="13" t="e">
        <f t="shared" si="3"/>
        <v>#DIV/0!</v>
      </c>
    </row>
    <row r="64" spans="1:7" s="18" customFormat="1" ht="3.75" customHeight="1" hidden="1">
      <c r="A64" s="4" t="s">
        <v>88</v>
      </c>
      <c r="B64" s="6">
        <v>41050900</v>
      </c>
      <c r="C64" s="39" t="s">
        <v>122</v>
      </c>
      <c r="D64" s="40"/>
      <c r="E64" s="40"/>
      <c r="F64" s="40">
        <f t="shared" si="1"/>
        <v>0</v>
      </c>
      <c r="G64" s="13" t="e">
        <f>E64/D64*100</f>
        <v>#DIV/0!</v>
      </c>
    </row>
    <row r="65" spans="1:7" s="18" customFormat="1" ht="49.5" customHeight="1">
      <c r="A65" s="4" t="s">
        <v>131</v>
      </c>
      <c r="B65" s="6">
        <v>41051000</v>
      </c>
      <c r="C65" s="39" t="s">
        <v>104</v>
      </c>
      <c r="D65" s="40">
        <v>299736</v>
      </c>
      <c r="E65" s="40">
        <v>299736</v>
      </c>
      <c r="F65" s="40">
        <f t="shared" si="1"/>
        <v>0</v>
      </c>
      <c r="G65" s="13">
        <f t="shared" si="3"/>
        <v>100</v>
      </c>
    </row>
    <row r="66" spans="1:7" s="18" customFormat="1" ht="53.25" customHeight="1" hidden="1">
      <c r="A66" s="4" t="s">
        <v>132</v>
      </c>
      <c r="B66" s="6">
        <v>41051200</v>
      </c>
      <c r="C66" s="39" t="s">
        <v>101</v>
      </c>
      <c r="D66" s="40">
        <v>0</v>
      </c>
      <c r="E66" s="40">
        <v>0</v>
      </c>
      <c r="F66" s="40">
        <f t="shared" si="1"/>
        <v>0</v>
      </c>
      <c r="G66" s="13" t="e">
        <f t="shared" si="3"/>
        <v>#DIV/0!</v>
      </c>
    </row>
    <row r="67" spans="1:7" s="18" customFormat="1" ht="65.25" customHeight="1" hidden="1">
      <c r="A67" s="4" t="s">
        <v>89</v>
      </c>
      <c r="B67" s="6">
        <v>41051400</v>
      </c>
      <c r="C67" s="39" t="s">
        <v>102</v>
      </c>
      <c r="D67" s="40"/>
      <c r="E67" s="40"/>
      <c r="F67" s="40">
        <f t="shared" si="1"/>
        <v>0</v>
      </c>
      <c r="G67" s="13" t="e">
        <f t="shared" si="3"/>
        <v>#DIV/0!</v>
      </c>
    </row>
    <row r="68" spans="1:7" s="18" customFormat="1" ht="51.75" customHeight="1" hidden="1">
      <c r="A68" s="4" t="s">
        <v>84</v>
      </c>
      <c r="B68" s="6">
        <v>41051500</v>
      </c>
      <c r="C68" s="38" t="s">
        <v>97</v>
      </c>
      <c r="D68" s="40">
        <v>0</v>
      </c>
      <c r="E68" s="40">
        <v>0</v>
      </c>
      <c r="F68" s="40">
        <f t="shared" si="1"/>
        <v>0</v>
      </c>
      <c r="G68" s="13" t="e">
        <f t="shared" si="3"/>
        <v>#DIV/0!</v>
      </c>
    </row>
    <row r="69" spans="1:7" s="18" customFormat="1" ht="51.75" customHeight="1" hidden="1">
      <c r="A69" s="4" t="s">
        <v>123</v>
      </c>
      <c r="B69" s="6">
        <v>41051600</v>
      </c>
      <c r="C69" s="38" t="s">
        <v>107</v>
      </c>
      <c r="D69" s="40"/>
      <c r="E69" s="40"/>
      <c r="F69" s="40">
        <f t="shared" si="1"/>
        <v>0</v>
      </c>
      <c r="G69" s="13" t="e">
        <f t="shared" si="3"/>
        <v>#DIV/0!</v>
      </c>
    </row>
    <row r="70" spans="1:7" s="18" customFormat="1" ht="56.25" customHeight="1" hidden="1">
      <c r="A70" s="4" t="s">
        <v>124</v>
      </c>
      <c r="B70" s="6">
        <v>41052000</v>
      </c>
      <c r="C70" s="38" t="s">
        <v>98</v>
      </c>
      <c r="D70" s="40"/>
      <c r="E70" s="40"/>
      <c r="F70" s="40">
        <f t="shared" si="1"/>
        <v>0</v>
      </c>
      <c r="G70" s="13" t="e">
        <f t="shared" si="3"/>
        <v>#DIV/0!</v>
      </c>
    </row>
    <row r="71" spans="1:7" s="18" customFormat="1" ht="27" customHeight="1">
      <c r="A71" s="4" t="s">
        <v>132</v>
      </c>
      <c r="B71" s="6">
        <v>41053900</v>
      </c>
      <c r="C71" s="38" t="s">
        <v>56</v>
      </c>
      <c r="D71" s="40">
        <v>1501450</v>
      </c>
      <c r="E71" s="40">
        <v>1501430.72</v>
      </c>
      <c r="F71" s="40">
        <f t="shared" si="1"/>
        <v>-19.28000000002794</v>
      </c>
      <c r="G71" s="13">
        <f t="shared" si="3"/>
        <v>99.99871590795564</v>
      </c>
    </row>
    <row r="72" spans="1:7" s="18" customFormat="1" ht="53.25" customHeight="1" hidden="1">
      <c r="A72" s="4" t="s">
        <v>133</v>
      </c>
      <c r="B72" s="6">
        <v>41055000</v>
      </c>
      <c r="C72" s="7" t="s">
        <v>125</v>
      </c>
      <c r="D72" s="40">
        <v>0</v>
      </c>
      <c r="E72" s="40">
        <v>0</v>
      </c>
      <c r="F72" s="40">
        <f t="shared" si="1"/>
        <v>0</v>
      </c>
      <c r="G72" s="13" t="e">
        <f t="shared" si="3"/>
        <v>#DIV/0!</v>
      </c>
    </row>
    <row r="73" spans="1:7" s="18" customFormat="1" ht="48" customHeight="1">
      <c r="A73" s="51" t="s">
        <v>142</v>
      </c>
      <c r="B73" s="52"/>
      <c r="C73" s="52"/>
      <c r="D73" s="40">
        <f>D47+D48</f>
        <v>186615736</v>
      </c>
      <c r="E73" s="40">
        <f>E47+E48</f>
        <v>198619071.23</v>
      </c>
      <c r="F73" s="40">
        <f t="shared" si="1"/>
        <v>12003335.22999999</v>
      </c>
      <c r="G73" s="13">
        <f t="shared" si="3"/>
        <v>106.43211311504834</v>
      </c>
    </row>
    <row r="74" spans="1:7" s="20" customFormat="1" ht="24" customHeight="1">
      <c r="A74" s="58" t="s">
        <v>33</v>
      </c>
      <c r="B74" s="59"/>
      <c r="C74" s="59"/>
      <c r="D74" s="59"/>
      <c r="E74" s="59"/>
      <c r="F74" s="59"/>
      <c r="G74" s="59"/>
    </row>
    <row r="75" spans="1:7" s="18" customFormat="1" ht="25.5" customHeight="1">
      <c r="A75" s="4">
        <v>1</v>
      </c>
      <c r="B75" s="6">
        <v>10000000</v>
      </c>
      <c r="C75" s="7" t="s">
        <v>2</v>
      </c>
      <c r="D75" s="40">
        <f>D78+D76+D77</f>
        <v>56250</v>
      </c>
      <c r="E75" s="40">
        <f>E78+E76+E77</f>
        <v>39441.35</v>
      </c>
      <c r="F75" s="40">
        <f aca="true" t="shared" si="4" ref="F75:F93">E75-D75</f>
        <v>-16808.65</v>
      </c>
      <c r="G75" s="13">
        <f>E75/D75*100</f>
        <v>70.11795555555555</v>
      </c>
    </row>
    <row r="76" spans="1:7" s="18" customFormat="1" ht="41.25" customHeight="1" hidden="1">
      <c r="A76" s="4" t="s">
        <v>16</v>
      </c>
      <c r="B76" s="6">
        <v>12020000</v>
      </c>
      <c r="C76" s="7" t="s">
        <v>79</v>
      </c>
      <c r="D76" s="40">
        <v>0</v>
      </c>
      <c r="E76" s="40">
        <v>0</v>
      </c>
      <c r="F76" s="40">
        <f>E76-D76</f>
        <v>0</v>
      </c>
      <c r="G76" s="13" t="s">
        <v>47</v>
      </c>
    </row>
    <row r="77" spans="1:7" s="18" customFormat="1" ht="69.75" customHeight="1" hidden="1">
      <c r="A77" s="4" t="s">
        <v>17</v>
      </c>
      <c r="B77" s="6">
        <v>18041500</v>
      </c>
      <c r="C77" s="7" t="s">
        <v>57</v>
      </c>
      <c r="D77" s="40">
        <v>0</v>
      </c>
      <c r="E77" s="40">
        <v>0</v>
      </c>
      <c r="F77" s="40">
        <f>E77-D77</f>
        <v>0</v>
      </c>
      <c r="G77" s="13" t="s">
        <v>47</v>
      </c>
    </row>
    <row r="78" spans="1:7" s="18" customFormat="1" ht="28.5" customHeight="1">
      <c r="A78" s="4" t="s">
        <v>15</v>
      </c>
      <c r="B78" s="6">
        <v>19000000</v>
      </c>
      <c r="C78" s="7" t="s">
        <v>4</v>
      </c>
      <c r="D78" s="40">
        <v>56250</v>
      </c>
      <c r="E78" s="40">
        <v>39441.35</v>
      </c>
      <c r="F78" s="40">
        <f t="shared" si="4"/>
        <v>-16808.65</v>
      </c>
      <c r="G78" s="13">
        <f>E78/D78*100</f>
        <v>70.11795555555555</v>
      </c>
    </row>
    <row r="79" spans="1:7" s="18" customFormat="1" ht="78" hidden="1">
      <c r="A79" s="4" t="s">
        <v>34</v>
      </c>
      <c r="B79" s="6">
        <v>18041500</v>
      </c>
      <c r="C79" s="11" t="s">
        <v>57</v>
      </c>
      <c r="D79" s="40"/>
      <c r="E79" s="40"/>
      <c r="F79" s="40">
        <f t="shared" si="4"/>
        <v>0</v>
      </c>
      <c r="G79" s="13" t="s">
        <v>47</v>
      </c>
    </row>
    <row r="80" spans="1:7" s="18" customFormat="1" ht="24.75" customHeight="1">
      <c r="A80" s="4" t="s">
        <v>21</v>
      </c>
      <c r="B80" s="6">
        <v>20000000</v>
      </c>
      <c r="C80" s="7" t="s">
        <v>5</v>
      </c>
      <c r="D80" s="40">
        <f>D82+D83</f>
        <v>2772391.25</v>
      </c>
      <c r="E80" s="40">
        <f>E82+E83+E81</f>
        <v>1621558.72</v>
      </c>
      <c r="F80" s="40">
        <f t="shared" si="4"/>
        <v>-1150832.53</v>
      </c>
      <c r="G80" s="13">
        <f>E80/D80*100</f>
        <v>58.48953389966153</v>
      </c>
    </row>
    <row r="81" spans="1:7" s="18" customFormat="1" ht="40.5" customHeight="1" hidden="1">
      <c r="A81" s="4" t="s">
        <v>22</v>
      </c>
      <c r="B81" s="6">
        <v>21110000</v>
      </c>
      <c r="C81" s="7" t="s">
        <v>128</v>
      </c>
      <c r="D81" s="40">
        <v>0</v>
      </c>
      <c r="E81" s="40">
        <v>0</v>
      </c>
      <c r="F81" s="40">
        <f t="shared" si="4"/>
        <v>0</v>
      </c>
      <c r="G81" s="13" t="s">
        <v>47</v>
      </c>
    </row>
    <row r="82" spans="1:7" s="18" customFormat="1" ht="38.25" customHeight="1" hidden="1">
      <c r="A82" s="4" t="s">
        <v>23</v>
      </c>
      <c r="B82" s="6">
        <v>24170000</v>
      </c>
      <c r="C82" s="7" t="s">
        <v>42</v>
      </c>
      <c r="D82" s="40">
        <v>0</v>
      </c>
      <c r="E82" s="40">
        <v>0</v>
      </c>
      <c r="F82" s="40">
        <f t="shared" si="4"/>
        <v>0</v>
      </c>
      <c r="G82" s="13" t="s">
        <v>47</v>
      </c>
    </row>
    <row r="83" spans="1:7" s="18" customFormat="1" ht="25.5" customHeight="1">
      <c r="A83" s="4" t="s">
        <v>22</v>
      </c>
      <c r="B83" s="6">
        <v>25000000</v>
      </c>
      <c r="C83" s="7" t="s">
        <v>141</v>
      </c>
      <c r="D83" s="40">
        <v>2772391.25</v>
      </c>
      <c r="E83" s="40">
        <v>1621558.72</v>
      </c>
      <c r="F83" s="40">
        <f t="shared" si="4"/>
        <v>-1150832.53</v>
      </c>
      <c r="G83" s="13">
        <f>E83/D83*100</f>
        <v>58.48953389966153</v>
      </c>
    </row>
    <row r="84" spans="1:7" s="18" customFormat="1" ht="22.5" customHeight="1" hidden="1">
      <c r="A84" s="4" t="s">
        <v>27</v>
      </c>
      <c r="B84" s="6">
        <v>30000000</v>
      </c>
      <c r="C84" s="7" t="s">
        <v>9</v>
      </c>
      <c r="D84" s="40">
        <f>D86+D85</f>
        <v>0</v>
      </c>
      <c r="E84" s="40">
        <f>E86+E85</f>
        <v>0</v>
      </c>
      <c r="F84" s="40">
        <f t="shared" si="4"/>
        <v>0</v>
      </c>
      <c r="G84" s="13" t="s">
        <v>47</v>
      </c>
    </row>
    <row r="85" spans="1:7" s="18" customFormat="1" ht="46.5" hidden="1">
      <c r="A85" s="4" t="s">
        <v>28</v>
      </c>
      <c r="B85" s="6">
        <v>31030000</v>
      </c>
      <c r="C85" s="7" t="s">
        <v>72</v>
      </c>
      <c r="D85" s="40">
        <v>0</v>
      </c>
      <c r="E85" s="40"/>
      <c r="F85" s="40">
        <f t="shared" si="4"/>
        <v>0</v>
      </c>
      <c r="G85" s="13" t="s">
        <v>47</v>
      </c>
    </row>
    <row r="86" spans="1:7" s="18" customFormat="1" ht="108.75" hidden="1">
      <c r="A86" s="4" t="s">
        <v>71</v>
      </c>
      <c r="B86" s="6">
        <v>33010100</v>
      </c>
      <c r="C86" s="7" t="s">
        <v>61</v>
      </c>
      <c r="D86" s="40">
        <v>0</v>
      </c>
      <c r="E86" s="40">
        <v>0</v>
      </c>
      <c r="F86" s="40">
        <f t="shared" si="4"/>
        <v>0</v>
      </c>
      <c r="G86" s="13" t="s">
        <v>47</v>
      </c>
    </row>
    <row r="87" spans="1:7" s="18" customFormat="1" ht="51.75" customHeight="1">
      <c r="A87" s="4" t="s">
        <v>27</v>
      </c>
      <c r="B87" s="6">
        <v>50110000</v>
      </c>
      <c r="C87" s="21" t="s">
        <v>58</v>
      </c>
      <c r="D87" s="40">
        <v>0</v>
      </c>
      <c r="E87" s="40">
        <v>19375</v>
      </c>
      <c r="F87" s="40">
        <f t="shared" si="4"/>
        <v>19375</v>
      </c>
      <c r="G87" s="13" t="s">
        <v>47</v>
      </c>
    </row>
    <row r="88" spans="1:7" s="18" customFormat="1" ht="51" customHeight="1">
      <c r="A88" s="51" t="s">
        <v>110</v>
      </c>
      <c r="B88" s="52"/>
      <c r="C88" s="52"/>
      <c r="D88" s="40">
        <f>D87+D80+D75+D84</f>
        <v>2828641.25</v>
      </c>
      <c r="E88" s="40">
        <f>E87+E80+E75+E84</f>
        <v>1680375.07</v>
      </c>
      <c r="F88" s="40">
        <f t="shared" si="4"/>
        <v>-1148266.18</v>
      </c>
      <c r="G88" s="13">
        <f aca="true" t="shared" si="5" ref="G88:G93">E88/D88*100</f>
        <v>59.4057330529278</v>
      </c>
    </row>
    <row r="89" spans="1:7" s="18" customFormat="1" ht="68.25" customHeight="1" hidden="1">
      <c r="A89" s="4" t="s">
        <v>38</v>
      </c>
      <c r="B89" s="6">
        <v>41035101</v>
      </c>
      <c r="C89" s="22" t="s">
        <v>36</v>
      </c>
      <c r="D89" s="40">
        <v>0</v>
      </c>
      <c r="E89" s="40">
        <v>0</v>
      </c>
      <c r="F89" s="40">
        <f t="shared" si="4"/>
        <v>0</v>
      </c>
      <c r="G89" s="13" t="e">
        <f t="shared" si="5"/>
        <v>#DIV/0!</v>
      </c>
    </row>
    <row r="90" spans="1:7" s="18" customFormat="1" ht="197.25" customHeight="1" hidden="1">
      <c r="A90" s="4" t="s">
        <v>43</v>
      </c>
      <c r="B90" s="6">
        <v>41036601</v>
      </c>
      <c r="C90" s="17" t="s">
        <v>44</v>
      </c>
      <c r="D90" s="40">
        <v>0</v>
      </c>
      <c r="E90" s="40">
        <v>0</v>
      </c>
      <c r="F90" s="40">
        <f t="shared" si="4"/>
        <v>0</v>
      </c>
      <c r="G90" s="13" t="e">
        <f t="shared" si="5"/>
        <v>#DIV/0!</v>
      </c>
    </row>
    <row r="91" spans="1:7" s="18" customFormat="1" ht="4.5" customHeight="1" hidden="1">
      <c r="A91" s="4" t="s">
        <v>111</v>
      </c>
      <c r="B91" s="6">
        <v>41052600</v>
      </c>
      <c r="C91" s="17" t="s">
        <v>112</v>
      </c>
      <c r="D91" s="40"/>
      <c r="E91" s="40"/>
      <c r="F91" s="40">
        <f t="shared" si="4"/>
        <v>0</v>
      </c>
      <c r="G91" s="13" t="e">
        <f t="shared" si="5"/>
        <v>#DIV/0!</v>
      </c>
    </row>
    <row r="92" spans="1:7" s="18" customFormat="1" ht="46.5" customHeight="1">
      <c r="A92" s="51" t="s">
        <v>113</v>
      </c>
      <c r="B92" s="52"/>
      <c r="C92" s="52"/>
      <c r="D92" s="40">
        <f>D88+D91</f>
        <v>2828641.25</v>
      </c>
      <c r="E92" s="40">
        <f>E88+E91</f>
        <v>1680375.07</v>
      </c>
      <c r="F92" s="40">
        <f t="shared" si="4"/>
        <v>-1148266.18</v>
      </c>
      <c r="G92" s="13">
        <f t="shared" si="5"/>
        <v>59.4057330529278</v>
      </c>
    </row>
    <row r="93" spans="1:7" s="18" customFormat="1" ht="39.75" customHeight="1">
      <c r="A93" s="51" t="s">
        <v>35</v>
      </c>
      <c r="B93" s="52"/>
      <c r="C93" s="52"/>
      <c r="D93" s="40">
        <f>D92+D73</f>
        <v>189444377.25</v>
      </c>
      <c r="E93" s="40">
        <f>E92+E73</f>
        <v>200299446.29999998</v>
      </c>
      <c r="F93" s="40">
        <f t="shared" si="4"/>
        <v>10855069.049999982</v>
      </c>
      <c r="G93" s="13">
        <f t="shared" si="5"/>
        <v>105.72995050450882</v>
      </c>
    </row>
    <row r="94" spans="1:7" s="18" customFormat="1" ht="17.25" hidden="1">
      <c r="A94" s="9"/>
      <c r="B94" s="8"/>
      <c r="C94" s="8"/>
      <c r="D94" s="14"/>
      <c r="E94" s="14"/>
      <c r="F94" s="14"/>
      <c r="G94" s="15"/>
    </row>
    <row r="95" spans="1:7" s="18" customFormat="1" ht="45" customHeight="1">
      <c r="A95" s="46" t="s">
        <v>137</v>
      </c>
      <c r="B95" s="46"/>
      <c r="C95" s="46"/>
      <c r="D95" s="12"/>
      <c r="E95" s="12"/>
      <c r="F95" s="47" t="s">
        <v>138</v>
      </c>
      <c r="G95" s="47"/>
    </row>
    <row r="96" spans="1:6" ht="12.75">
      <c r="A96" s="23"/>
      <c r="B96" s="20"/>
      <c r="C96" s="20"/>
      <c r="D96" s="24"/>
      <c r="E96" s="24"/>
      <c r="F96" s="24"/>
    </row>
    <row r="97" spans="1:6" ht="12.75">
      <c r="A97" s="10"/>
      <c r="B97" s="2"/>
      <c r="C97" s="2"/>
      <c r="F97" s="25"/>
    </row>
    <row r="98" spans="1:6" ht="12.75">
      <c r="A98" s="10"/>
      <c r="B98" s="2"/>
      <c r="C98" s="2"/>
      <c r="F98" s="25"/>
    </row>
    <row r="99" spans="1:6" ht="12.75">
      <c r="A99" s="10"/>
      <c r="B99" s="2"/>
      <c r="C99" s="2"/>
      <c r="F99" s="25"/>
    </row>
    <row r="100" spans="1:6" ht="12.75">
      <c r="A100" s="10"/>
      <c r="B100" s="2"/>
      <c r="C100" s="2"/>
      <c r="F100" s="25"/>
    </row>
    <row r="101" spans="1:6" ht="12.75">
      <c r="A101" s="10"/>
      <c r="B101" s="2"/>
      <c r="C101" s="2"/>
      <c r="F101" s="25"/>
    </row>
    <row r="102" spans="1:6" ht="12.75">
      <c r="A102" s="10"/>
      <c r="B102" s="2"/>
      <c r="C102" s="2"/>
      <c r="F102" s="25"/>
    </row>
    <row r="103" spans="1:6" ht="12.75">
      <c r="A103" s="10"/>
      <c r="B103" s="2"/>
      <c r="C103" s="2"/>
      <c r="F103" s="25"/>
    </row>
    <row r="104" spans="1:6" ht="12.75">
      <c r="A104" s="10"/>
      <c r="B104" s="2"/>
      <c r="C104" s="2"/>
      <c r="F104" s="25"/>
    </row>
    <row r="105" spans="1:6" ht="12.75">
      <c r="A105" s="10"/>
      <c r="B105" s="2"/>
      <c r="C105" s="2"/>
      <c r="F105" s="25"/>
    </row>
    <row r="106" spans="1:6" ht="12.75">
      <c r="A106" s="10"/>
      <c r="B106" s="2"/>
      <c r="C106" s="2"/>
      <c r="F106" s="25"/>
    </row>
    <row r="107" spans="1:6" ht="12.75">
      <c r="A107" s="10"/>
      <c r="B107" s="2"/>
      <c r="C107" s="2"/>
      <c r="F107" s="25"/>
    </row>
    <row r="108" spans="1:6" ht="12.75">
      <c r="A108" s="10"/>
      <c r="B108" s="2"/>
      <c r="C108" s="2"/>
      <c r="F108" s="25"/>
    </row>
    <row r="109" spans="1:11" s="16" customFormat="1" ht="12.75">
      <c r="A109" s="10"/>
      <c r="B109" s="2"/>
      <c r="C109" s="2"/>
      <c r="D109" s="25"/>
      <c r="E109" s="25"/>
      <c r="F109" s="25"/>
      <c r="H109" s="1"/>
      <c r="I109" s="1"/>
      <c r="J109" s="1"/>
      <c r="K109" s="1"/>
    </row>
    <row r="110" spans="1:11" s="16" customFormat="1" ht="12.75">
      <c r="A110" s="10"/>
      <c r="B110" s="2"/>
      <c r="C110" s="2"/>
      <c r="D110" s="25"/>
      <c r="E110" s="25"/>
      <c r="F110" s="25"/>
      <c r="H110" s="1"/>
      <c r="I110" s="1"/>
      <c r="J110" s="1"/>
      <c r="K110" s="1"/>
    </row>
    <row r="111" spans="1:11" s="16" customFormat="1" ht="12.75">
      <c r="A111" s="10"/>
      <c r="B111" s="2"/>
      <c r="C111" s="2"/>
      <c r="D111" s="25"/>
      <c r="E111" s="25"/>
      <c r="F111" s="25"/>
      <c r="H111" s="1"/>
      <c r="I111" s="1"/>
      <c r="J111" s="1"/>
      <c r="K111" s="1"/>
    </row>
  </sheetData>
  <sheetProtection/>
  <mergeCells count="21">
    <mergeCell ref="C10:C12"/>
    <mergeCell ref="B4:G4"/>
    <mergeCell ref="A5:G5"/>
    <mergeCell ref="A6:G6"/>
    <mergeCell ref="A10:A12"/>
    <mergeCell ref="B10:B12"/>
    <mergeCell ref="A93:C93"/>
    <mergeCell ref="A92:C92"/>
    <mergeCell ref="A88:C88"/>
    <mergeCell ref="A74:G74"/>
    <mergeCell ref="G10:G12"/>
    <mergeCell ref="A7:B7"/>
    <mergeCell ref="F10:F12"/>
    <mergeCell ref="E10:E12"/>
    <mergeCell ref="A95:C95"/>
    <mergeCell ref="F95:G95"/>
    <mergeCell ref="A14:G14"/>
    <mergeCell ref="A47:C47"/>
    <mergeCell ref="A73:C73"/>
    <mergeCell ref="A8:B8"/>
    <mergeCell ref="D10:D12"/>
  </mergeCells>
  <printOptions horizontalCentered="1"/>
  <pageMargins left="0.35433070866141736" right="0.3937007874015748" top="1.5748031496062993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  <rowBreaks count="1" manualBreakCount="1">
    <brk id="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view="pageBreakPreview" zoomScale="75" zoomScaleSheetLayoutView="75" zoomScalePageLayoutView="0" workbookViewId="0" topLeftCell="A66">
      <selection activeCell="A75" sqref="A75:G75"/>
    </sheetView>
  </sheetViews>
  <sheetFormatPr defaultColWidth="9.125" defaultRowHeight="12.75"/>
  <cols>
    <col min="1" max="1" width="7.375" style="26" customWidth="1"/>
    <col min="2" max="2" width="11.25390625" style="1" customWidth="1"/>
    <col min="3" max="3" width="62.50390625" style="1" customWidth="1"/>
    <col min="4" max="4" width="20.625" style="25" customWidth="1"/>
    <col min="5" max="5" width="21.50390625" style="25" customWidth="1"/>
    <col min="6" max="6" width="20.00390625" style="27" customWidth="1"/>
    <col min="7" max="7" width="13.75390625" style="16" customWidth="1"/>
    <col min="8" max="16384" width="9.125" style="1" customWidth="1"/>
  </cols>
  <sheetData>
    <row r="1" spans="1:7" s="18" customFormat="1" ht="21">
      <c r="A1" s="29"/>
      <c r="B1" s="30"/>
      <c r="C1" s="30"/>
      <c r="D1" s="31"/>
      <c r="E1" s="32" t="s">
        <v>99</v>
      </c>
      <c r="F1" s="33"/>
      <c r="G1" s="33"/>
    </row>
    <row r="2" spans="1:7" s="18" customFormat="1" ht="21">
      <c r="A2" s="29"/>
      <c r="B2" s="30"/>
      <c r="C2" s="30"/>
      <c r="D2" s="31"/>
      <c r="E2" s="32" t="s">
        <v>139</v>
      </c>
      <c r="F2" s="33"/>
      <c r="G2" s="33"/>
    </row>
    <row r="3" spans="1:7" s="18" customFormat="1" ht="21">
      <c r="A3" s="29"/>
      <c r="B3" s="30"/>
      <c r="C3" s="30"/>
      <c r="D3" s="34"/>
      <c r="E3" s="34" t="s">
        <v>73</v>
      </c>
      <c r="F3" s="34"/>
      <c r="G3" s="34"/>
    </row>
    <row r="4" spans="1:7" s="18" customFormat="1" ht="18" customHeight="1">
      <c r="A4" s="35"/>
      <c r="B4" s="53"/>
      <c r="C4" s="53"/>
      <c r="D4" s="53"/>
      <c r="E4" s="53"/>
      <c r="F4" s="53"/>
      <c r="G4" s="53"/>
    </row>
    <row r="5" spans="1:7" s="18" customFormat="1" ht="21">
      <c r="A5" s="53" t="s">
        <v>136</v>
      </c>
      <c r="B5" s="53"/>
      <c r="C5" s="53"/>
      <c r="D5" s="53"/>
      <c r="E5" s="53"/>
      <c r="F5" s="53"/>
      <c r="G5" s="53"/>
    </row>
    <row r="6" spans="1:7" s="18" customFormat="1" ht="21">
      <c r="A6" s="53" t="s">
        <v>157</v>
      </c>
      <c r="B6" s="53"/>
      <c r="C6" s="53"/>
      <c r="D6" s="53"/>
      <c r="E6" s="53"/>
      <c r="F6" s="53"/>
      <c r="G6" s="53"/>
    </row>
    <row r="7" spans="1:7" s="18" customFormat="1" ht="21">
      <c r="A7" s="42" t="s">
        <v>143</v>
      </c>
      <c r="B7" s="42"/>
      <c r="C7" s="36"/>
      <c r="D7" s="36"/>
      <c r="E7" s="36"/>
      <c r="F7" s="36"/>
      <c r="G7" s="36"/>
    </row>
    <row r="8" spans="1:7" s="18" customFormat="1" ht="21">
      <c r="A8" s="61" t="s">
        <v>144</v>
      </c>
      <c r="B8" s="61"/>
      <c r="C8" s="36"/>
      <c r="D8" s="36"/>
      <c r="E8" s="36"/>
      <c r="F8" s="36"/>
      <c r="G8" s="36"/>
    </row>
    <row r="9" spans="1:7" s="18" customFormat="1" ht="15" customHeight="1">
      <c r="A9" s="35"/>
      <c r="B9" s="37"/>
      <c r="C9" s="37"/>
      <c r="D9" s="31"/>
      <c r="E9" s="31"/>
      <c r="F9" s="31"/>
      <c r="G9" s="41" t="s">
        <v>105</v>
      </c>
    </row>
    <row r="10" spans="1:11" s="18" customFormat="1" ht="12.75">
      <c r="A10" s="54" t="s">
        <v>14</v>
      </c>
      <c r="B10" s="57" t="s">
        <v>0</v>
      </c>
      <c r="C10" s="57" t="s">
        <v>1</v>
      </c>
      <c r="D10" s="62" t="s">
        <v>121</v>
      </c>
      <c r="E10" s="43" t="s">
        <v>103</v>
      </c>
      <c r="F10" s="43" t="s">
        <v>140</v>
      </c>
      <c r="G10" s="60" t="s">
        <v>13</v>
      </c>
      <c r="H10" s="19"/>
      <c r="I10" s="19"/>
      <c r="J10" s="19"/>
      <c r="K10" s="19"/>
    </row>
    <row r="11" spans="1:11" s="18" customFormat="1" ht="12.75" customHeight="1">
      <c r="A11" s="55"/>
      <c r="B11" s="57"/>
      <c r="C11" s="57"/>
      <c r="D11" s="62"/>
      <c r="E11" s="44"/>
      <c r="F11" s="44"/>
      <c r="G11" s="60"/>
      <c r="H11" s="19"/>
      <c r="I11" s="19"/>
      <c r="J11" s="19"/>
      <c r="K11" s="19"/>
    </row>
    <row r="12" spans="1:11" s="18" customFormat="1" ht="30" customHeight="1">
      <c r="A12" s="56"/>
      <c r="B12" s="57"/>
      <c r="C12" s="57"/>
      <c r="D12" s="62"/>
      <c r="E12" s="45"/>
      <c r="F12" s="45"/>
      <c r="G12" s="60"/>
      <c r="H12" s="19"/>
      <c r="I12" s="19"/>
      <c r="J12" s="19"/>
      <c r="K12" s="19"/>
    </row>
    <row r="13" spans="1:11" s="18" customFormat="1" ht="21" customHeight="1">
      <c r="A13" s="4" t="s">
        <v>31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5">
        <v>7</v>
      </c>
      <c r="H13" s="19"/>
      <c r="I13" s="19"/>
      <c r="J13" s="19"/>
      <c r="K13" s="19"/>
    </row>
    <row r="14" spans="1:11" s="18" customFormat="1" ht="24.75" customHeight="1">
      <c r="A14" s="48" t="s">
        <v>32</v>
      </c>
      <c r="B14" s="49"/>
      <c r="C14" s="49"/>
      <c r="D14" s="49"/>
      <c r="E14" s="49"/>
      <c r="F14" s="49"/>
      <c r="G14" s="50"/>
      <c r="H14" s="19"/>
      <c r="I14" s="19"/>
      <c r="J14" s="19"/>
      <c r="K14" s="19"/>
    </row>
    <row r="15" spans="1:7" s="18" customFormat="1" ht="28.5" customHeight="1">
      <c r="A15" s="4">
        <v>1</v>
      </c>
      <c r="B15" s="6">
        <v>10000000</v>
      </c>
      <c r="C15" s="7" t="s">
        <v>2</v>
      </c>
      <c r="D15" s="40">
        <f>D16+D17+D20+D22+D26+D28+D29+D18+D19+D21</f>
        <v>322840800</v>
      </c>
      <c r="E15" s="40">
        <f>E16+E17+E20+E22+E26+E28+E29+E18+E19+E21</f>
        <v>342306426.63</v>
      </c>
      <c r="F15" s="40">
        <f>F16+F17+F20+F22+F26+F28+F29+F18+F19</f>
        <v>20302787.85000001</v>
      </c>
      <c r="G15" s="13">
        <f aca="true" t="shared" si="0" ref="G15:G26">E15/D15*100</f>
        <v>106.02948159898004</v>
      </c>
    </row>
    <row r="16" spans="1:7" s="18" customFormat="1" ht="31.5" customHeight="1">
      <c r="A16" s="4" t="s">
        <v>15</v>
      </c>
      <c r="B16" s="6">
        <v>11010000</v>
      </c>
      <c r="C16" s="7" t="s">
        <v>48</v>
      </c>
      <c r="D16" s="40">
        <v>278180000</v>
      </c>
      <c r="E16" s="40">
        <v>294301099.93</v>
      </c>
      <c r="F16" s="40">
        <f aca="true" t="shared" si="1" ref="F16:F74">E16-D16</f>
        <v>16121099.930000007</v>
      </c>
      <c r="G16" s="13">
        <f t="shared" si="0"/>
        <v>105.79520451865699</v>
      </c>
    </row>
    <row r="17" spans="1:7" s="18" customFormat="1" ht="42" customHeight="1">
      <c r="A17" s="4" t="s">
        <v>16</v>
      </c>
      <c r="B17" s="6">
        <v>11020200</v>
      </c>
      <c r="C17" s="7" t="s">
        <v>80</v>
      </c>
      <c r="D17" s="40">
        <v>55000</v>
      </c>
      <c r="E17" s="40">
        <v>60890</v>
      </c>
      <c r="F17" s="40">
        <f t="shared" si="1"/>
        <v>5890</v>
      </c>
      <c r="G17" s="13">
        <f t="shared" si="0"/>
        <v>110.70909090909092</v>
      </c>
    </row>
    <row r="18" spans="1:7" s="18" customFormat="1" ht="46.5" customHeight="1">
      <c r="A18" s="4" t="s">
        <v>17</v>
      </c>
      <c r="B18" s="6">
        <v>14021900</v>
      </c>
      <c r="C18" s="7" t="s">
        <v>77</v>
      </c>
      <c r="D18" s="40">
        <v>620000</v>
      </c>
      <c r="E18" s="40">
        <v>171387.92</v>
      </c>
      <c r="F18" s="40">
        <f t="shared" si="1"/>
        <v>-448612.07999999996</v>
      </c>
      <c r="G18" s="13">
        <f t="shared" si="0"/>
        <v>27.643212903225812</v>
      </c>
    </row>
    <row r="19" spans="1:7" s="18" customFormat="1" ht="42" customHeight="1">
      <c r="A19" s="4" t="s">
        <v>18</v>
      </c>
      <c r="B19" s="6">
        <v>14031900</v>
      </c>
      <c r="C19" s="7" t="s">
        <v>78</v>
      </c>
      <c r="D19" s="40">
        <v>2300000</v>
      </c>
      <c r="E19" s="40">
        <v>580460.61</v>
      </c>
      <c r="F19" s="40">
        <f t="shared" si="1"/>
        <v>-1719539.3900000001</v>
      </c>
      <c r="G19" s="13">
        <f t="shared" si="0"/>
        <v>25.237417826086954</v>
      </c>
    </row>
    <row r="20" spans="1:7" s="18" customFormat="1" ht="84.75" customHeight="1">
      <c r="A20" s="4" t="s">
        <v>19</v>
      </c>
      <c r="B20" s="6">
        <v>14040100</v>
      </c>
      <c r="C20" s="7" t="s">
        <v>158</v>
      </c>
      <c r="D20" s="40"/>
      <c r="E20" s="40">
        <v>374472.13</v>
      </c>
      <c r="F20" s="40">
        <f t="shared" si="1"/>
        <v>374472.13</v>
      </c>
      <c r="G20" s="13" t="s">
        <v>47</v>
      </c>
    </row>
    <row r="21" spans="1:7" s="18" customFormat="1" ht="69" customHeight="1">
      <c r="A21" s="4" t="s">
        <v>150</v>
      </c>
      <c r="B21" s="6">
        <v>14040200</v>
      </c>
      <c r="C21" s="7" t="s">
        <v>159</v>
      </c>
      <c r="D21" s="40">
        <v>4200000</v>
      </c>
      <c r="E21" s="40">
        <v>3362838.78</v>
      </c>
      <c r="F21" s="40">
        <f t="shared" si="1"/>
        <v>-837161.2200000002</v>
      </c>
      <c r="G21" s="13">
        <f t="shared" si="0"/>
        <v>80.06759</v>
      </c>
    </row>
    <row r="22" spans="1:7" s="18" customFormat="1" ht="33" customHeight="1">
      <c r="A22" s="4" t="s">
        <v>164</v>
      </c>
      <c r="B22" s="6">
        <v>18010000</v>
      </c>
      <c r="C22" s="7" t="s">
        <v>114</v>
      </c>
      <c r="D22" s="40">
        <f>D23+D24+D25</f>
        <v>23315900</v>
      </c>
      <c r="E22" s="40">
        <f>E23+E24+E25</f>
        <v>29074934.14</v>
      </c>
      <c r="F22" s="40">
        <f t="shared" si="1"/>
        <v>5759034.140000001</v>
      </c>
      <c r="G22" s="13">
        <f t="shared" si="0"/>
        <v>124.70002933620405</v>
      </c>
    </row>
    <row r="23" spans="1:7" s="18" customFormat="1" ht="46.5">
      <c r="A23" s="4" t="s">
        <v>153</v>
      </c>
      <c r="B23" s="6"/>
      <c r="C23" s="7" t="s">
        <v>115</v>
      </c>
      <c r="D23" s="40">
        <f>5900+84000+150000+504000</f>
        <v>743900</v>
      </c>
      <c r="E23" s="40">
        <f>897.89+10050.58+31282.03+568930.77</f>
        <v>611161.27</v>
      </c>
      <c r="F23" s="40">
        <f t="shared" si="1"/>
        <v>-132738.72999999998</v>
      </c>
      <c r="G23" s="13">
        <f t="shared" si="0"/>
        <v>82.15637451270332</v>
      </c>
    </row>
    <row r="24" spans="1:7" s="18" customFormat="1" ht="26.25" customHeight="1">
      <c r="A24" s="4" t="s">
        <v>154</v>
      </c>
      <c r="B24" s="6"/>
      <c r="C24" s="7" t="s">
        <v>116</v>
      </c>
      <c r="D24" s="40">
        <f>18900000+1890000+132000+1650000</f>
        <v>22572000</v>
      </c>
      <c r="E24" s="40">
        <f>25216451.08+1687535.28+36366.55+1523419.96</f>
        <v>28463772.87</v>
      </c>
      <c r="F24" s="40">
        <f t="shared" si="1"/>
        <v>5891772.870000001</v>
      </c>
      <c r="G24" s="13">
        <f t="shared" si="0"/>
        <v>126.10213038277513</v>
      </c>
    </row>
    <row r="25" spans="1:7" s="18" customFormat="1" ht="15" hidden="1">
      <c r="A25" s="4" t="s">
        <v>119</v>
      </c>
      <c r="B25" s="6"/>
      <c r="C25" s="7" t="s">
        <v>120</v>
      </c>
      <c r="D25" s="40">
        <v>0</v>
      </c>
      <c r="E25" s="40">
        <v>0</v>
      </c>
      <c r="F25" s="40">
        <f t="shared" si="1"/>
        <v>0</v>
      </c>
      <c r="G25" s="13" t="s">
        <v>47</v>
      </c>
    </row>
    <row r="26" spans="1:7" s="18" customFormat="1" ht="24" customHeight="1">
      <c r="A26" s="4" t="s">
        <v>151</v>
      </c>
      <c r="B26" s="6">
        <v>18030000</v>
      </c>
      <c r="C26" s="7" t="s">
        <v>37</v>
      </c>
      <c r="D26" s="40">
        <v>9900</v>
      </c>
      <c r="E26" s="40">
        <v>5819</v>
      </c>
      <c r="F26" s="40">
        <f t="shared" si="1"/>
        <v>-4081</v>
      </c>
      <c r="G26" s="13">
        <f t="shared" si="0"/>
        <v>58.77777777777777</v>
      </c>
    </row>
    <row r="27" spans="1:7" s="18" customFormat="1" ht="30.75" hidden="1">
      <c r="A27" s="4" t="s">
        <v>76</v>
      </c>
      <c r="B27" s="6">
        <v>18040000</v>
      </c>
      <c r="C27" s="7" t="s">
        <v>51</v>
      </c>
      <c r="D27" s="40">
        <v>0</v>
      </c>
      <c r="E27" s="40">
        <v>0</v>
      </c>
      <c r="F27" s="40">
        <f t="shared" si="1"/>
        <v>0</v>
      </c>
      <c r="G27" s="13" t="s">
        <v>47</v>
      </c>
    </row>
    <row r="28" spans="1:7" s="18" customFormat="1" ht="27" customHeight="1">
      <c r="A28" s="4" t="s">
        <v>152</v>
      </c>
      <c r="B28" s="6">
        <v>18050000</v>
      </c>
      <c r="C28" s="7" t="s">
        <v>3</v>
      </c>
      <c r="D28" s="40">
        <v>14160000</v>
      </c>
      <c r="E28" s="40">
        <v>14374524.12</v>
      </c>
      <c r="F28" s="40">
        <f t="shared" si="1"/>
        <v>214524.11999999918</v>
      </c>
      <c r="G28" s="13">
        <f>E28/D28*100</f>
        <v>101.51500084745761</v>
      </c>
    </row>
    <row r="29" spans="1:7" s="18" customFormat="1" ht="51" customHeight="1" hidden="1">
      <c r="A29" s="4" t="s">
        <v>129</v>
      </c>
      <c r="B29" s="6">
        <v>19090000</v>
      </c>
      <c r="C29" s="7" t="s">
        <v>127</v>
      </c>
      <c r="D29" s="40">
        <v>0</v>
      </c>
      <c r="E29" s="40">
        <v>0</v>
      </c>
      <c r="F29" s="40">
        <f t="shared" si="1"/>
        <v>0</v>
      </c>
      <c r="G29" s="13" t="s">
        <v>47</v>
      </c>
    </row>
    <row r="30" spans="1:7" s="18" customFormat="1" ht="21.75" customHeight="1">
      <c r="A30" s="4" t="s">
        <v>21</v>
      </c>
      <c r="B30" s="6">
        <v>20000000</v>
      </c>
      <c r="C30" s="7" t="s">
        <v>5</v>
      </c>
      <c r="D30" s="40">
        <f>D32+D33+D34+D36+D41+D42+D43+D35</f>
        <v>839500</v>
      </c>
      <c r="E30" s="40">
        <f>E32+E33+E34+E36+E41+E42+E43+E35+E31</f>
        <v>985872.3599999999</v>
      </c>
      <c r="F30" s="40">
        <f t="shared" si="1"/>
        <v>146372.35999999987</v>
      </c>
      <c r="G30" s="13">
        <f>E30/D30*100</f>
        <v>117.4356593210244</v>
      </c>
    </row>
    <row r="31" spans="1:7" s="18" customFormat="1" ht="29.25" customHeight="1" hidden="1">
      <c r="A31" s="4" t="s">
        <v>22</v>
      </c>
      <c r="B31" s="6">
        <v>21050000</v>
      </c>
      <c r="C31" s="7" t="s">
        <v>126</v>
      </c>
      <c r="D31" s="40"/>
      <c r="E31" s="40">
        <v>0</v>
      </c>
      <c r="F31" s="40">
        <f t="shared" si="1"/>
        <v>0</v>
      </c>
      <c r="G31" s="13" t="s">
        <v>47</v>
      </c>
    </row>
    <row r="32" spans="1:7" s="18" customFormat="1" ht="15" hidden="1">
      <c r="A32" s="4" t="s">
        <v>23</v>
      </c>
      <c r="B32" s="6">
        <v>21080500</v>
      </c>
      <c r="C32" s="7" t="s">
        <v>20</v>
      </c>
      <c r="D32" s="40"/>
      <c r="E32" s="40"/>
      <c r="F32" s="40">
        <f t="shared" si="1"/>
        <v>0</v>
      </c>
      <c r="G32" s="13" t="s">
        <v>47</v>
      </c>
    </row>
    <row r="33" spans="1:7" s="18" customFormat="1" ht="25.5" customHeight="1">
      <c r="A33" s="4" t="s">
        <v>22</v>
      </c>
      <c r="B33" s="6">
        <v>21081100</v>
      </c>
      <c r="C33" s="7" t="s">
        <v>6</v>
      </c>
      <c r="D33" s="40">
        <v>7700</v>
      </c>
      <c r="E33" s="40">
        <v>28255</v>
      </c>
      <c r="F33" s="40">
        <f t="shared" si="1"/>
        <v>20555</v>
      </c>
      <c r="G33" s="13" t="s">
        <v>160</v>
      </c>
    </row>
    <row r="34" spans="1:7" s="18" customFormat="1" ht="59.25" customHeight="1" hidden="1">
      <c r="A34" s="4" t="s">
        <v>25</v>
      </c>
      <c r="B34" s="6">
        <v>21081500</v>
      </c>
      <c r="C34" s="7" t="s">
        <v>59</v>
      </c>
      <c r="D34" s="40">
        <v>0</v>
      </c>
      <c r="E34" s="40">
        <v>0</v>
      </c>
      <c r="F34" s="40">
        <f t="shared" si="1"/>
        <v>0</v>
      </c>
      <c r="G34" s="13" t="s">
        <v>47</v>
      </c>
    </row>
    <row r="35" spans="1:7" s="18" customFormat="1" ht="26.25" customHeight="1">
      <c r="A35" s="4" t="s">
        <v>23</v>
      </c>
      <c r="B35" s="6">
        <v>21081700</v>
      </c>
      <c r="C35" s="7" t="s">
        <v>100</v>
      </c>
      <c r="D35" s="40">
        <v>25200</v>
      </c>
      <c r="E35" s="40">
        <v>24408.72</v>
      </c>
      <c r="F35" s="40">
        <f t="shared" si="1"/>
        <v>-791.2799999999988</v>
      </c>
      <c r="G35" s="13">
        <f aca="true" t="shared" si="2" ref="G35:G44">E35/D35*100</f>
        <v>96.86</v>
      </c>
    </row>
    <row r="36" spans="1:7" s="18" customFormat="1" ht="26.25" customHeight="1">
      <c r="A36" s="4" t="s">
        <v>24</v>
      </c>
      <c r="B36" s="6">
        <v>22010000</v>
      </c>
      <c r="C36" s="7" t="s">
        <v>62</v>
      </c>
      <c r="D36" s="40">
        <v>598800</v>
      </c>
      <c r="E36" s="40">
        <v>270824.35</v>
      </c>
      <c r="F36" s="40">
        <f t="shared" si="1"/>
        <v>-327975.65</v>
      </c>
      <c r="G36" s="13">
        <f t="shared" si="2"/>
        <v>45.227847361389436</v>
      </c>
    </row>
    <row r="37" spans="1:7" s="18" customFormat="1" ht="46.5" hidden="1">
      <c r="A37" s="4" t="s">
        <v>63</v>
      </c>
      <c r="B37" s="6">
        <v>22010300</v>
      </c>
      <c r="C37" s="28" t="s">
        <v>68</v>
      </c>
      <c r="D37" s="40">
        <v>35600</v>
      </c>
      <c r="E37" s="40">
        <v>52877</v>
      </c>
      <c r="F37" s="40">
        <f>E37-D37</f>
        <v>17277</v>
      </c>
      <c r="G37" s="13">
        <f t="shared" si="2"/>
        <v>148.5308988764045</v>
      </c>
    </row>
    <row r="38" spans="1:7" s="18" customFormat="1" ht="30.75" customHeight="1" hidden="1">
      <c r="A38" s="4" t="s">
        <v>64</v>
      </c>
      <c r="B38" s="6">
        <v>22012500</v>
      </c>
      <c r="C38" s="7" t="s">
        <v>52</v>
      </c>
      <c r="D38" s="40">
        <v>674800</v>
      </c>
      <c r="E38" s="40">
        <v>841933.12</v>
      </c>
      <c r="F38" s="40">
        <f t="shared" si="1"/>
        <v>167133.12</v>
      </c>
      <c r="G38" s="13">
        <f t="shared" si="2"/>
        <v>124.76780082987551</v>
      </c>
    </row>
    <row r="39" spans="1:7" s="18" customFormat="1" ht="51.75" customHeight="1" hidden="1">
      <c r="A39" s="4" t="s">
        <v>66</v>
      </c>
      <c r="B39" s="6">
        <v>22012600</v>
      </c>
      <c r="C39" s="7" t="s">
        <v>65</v>
      </c>
      <c r="D39" s="40">
        <v>101100</v>
      </c>
      <c r="E39" s="40">
        <v>120830</v>
      </c>
      <c r="F39" s="40">
        <f t="shared" si="1"/>
        <v>19730</v>
      </c>
      <c r="G39" s="13">
        <f t="shared" si="2"/>
        <v>119.51533135509396</v>
      </c>
    </row>
    <row r="40" spans="1:7" s="18" customFormat="1" ht="93" hidden="1">
      <c r="A40" s="4" t="s">
        <v>69</v>
      </c>
      <c r="B40" s="6">
        <v>22012900</v>
      </c>
      <c r="C40" s="28" t="s">
        <v>67</v>
      </c>
      <c r="D40" s="40">
        <v>5700</v>
      </c>
      <c r="E40" s="40">
        <v>7684</v>
      </c>
      <c r="F40" s="40">
        <f t="shared" si="1"/>
        <v>1984</v>
      </c>
      <c r="G40" s="13">
        <f t="shared" si="2"/>
        <v>134.80701754385964</v>
      </c>
    </row>
    <row r="41" spans="1:7" s="18" customFormat="1" ht="45.75" customHeight="1">
      <c r="A41" s="4" t="s">
        <v>25</v>
      </c>
      <c r="B41" s="6">
        <v>22080400</v>
      </c>
      <c r="C41" s="7" t="s">
        <v>7</v>
      </c>
      <c r="D41" s="40">
        <v>199800</v>
      </c>
      <c r="E41" s="40">
        <v>189165.25</v>
      </c>
      <c r="F41" s="40">
        <f t="shared" si="1"/>
        <v>-10634.75</v>
      </c>
      <c r="G41" s="13">
        <f t="shared" si="2"/>
        <v>94.67730230230231</v>
      </c>
    </row>
    <row r="42" spans="1:7" s="18" customFormat="1" ht="30" customHeight="1">
      <c r="A42" s="4" t="s">
        <v>26</v>
      </c>
      <c r="B42" s="6">
        <v>22090000</v>
      </c>
      <c r="C42" s="7" t="s">
        <v>8</v>
      </c>
      <c r="D42" s="40">
        <v>8000</v>
      </c>
      <c r="E42" s="40">
        <v>5449.99</v>
      </c>
      <c r="F42" s="40">
        <f t="shared" si="1"/>
        <v>-2550.01</v>
      </c>
      <c r="G42" s="13">
        <f t="shared" si="2"/>
        <v>68.124875</v>
      </c>
    </row>
    <row r="43" spans="1:7" s="18" customFormat="1" ht="30" customHeight="1">
      <c r="A43" s="4" t="s">
        <v>49</v>
      </c>
      <c r="B43" s="6">
        <v>24060300</v>
      </c>
      <c r="C43" s="7" t="s">
        <v>20</v>
      </c>
      <c r="D43" s="40">
        <v>0</v>
      </c>
      <c r="E43" s="40">
        <v>467769.05</v>
      </c>
      <c r="F43" s="40">
        <f t="shared" si="1"/>
        <v>467769.05</v>
      </c>
      <c r="G43" s="13" t="s">
        <v>47</v>
      </c>
    </row>
    <row r="44" spans="1:7" s="18" customFormat="1" ht="15" hidden="1">
      <c r="A44" s="4" t="s">
        <v>41</v>
      </c>
      <c r="B44" s="6">
        <v>24060600</v>
      </c>
      <c r="C44" s="7" t="s">
        <v>20</v>
      </c>
      <c r="D44" s="40">
        <v>0</v>
      </c>
      <c r="E44" s="40">
        <v>0</v>
      </c>
      <c r="F44" s="40">
        <f t="shared" si="1"/>
        <v>0</v>
      </c>
      <c r="G44" s="13" t="e">
        <f t="shared" si="2"/>
        <v>#DIV/0!</v>
      </c>
    </row>
    <row r="45" spans="1:7" s="18" customFormat="1" ht="15" hidden="1">
      <c r="A45" s="4" t="s">
        <v>27</v>
      </c>
      <c r="B45" s="6">
        <v>30000000</v>
      </c>
      <c r="C45" s="7" t="s">
        <v>9</v>
      </c>
      <c r="D45" s="40">
        <v>0</v>
      </c>
      <c r="E45" s="40">
        <f>E46+E47</f>
        <v>0</v>
      </c>
      <c r="F45" s="40">
        <f t="shared" si="1"/>
        <v>0</v>
      </c>
      <c r="G45" s="13" t="s">
        <v>47</v>
      </c>
    </row>
    <row r="46" spans="1:7" s="18" customFormat="1" ht="62.25" hidden="1">
      <c r="A46" s="4" t="s">
        <v>28</v>
      </c>
      <c r="B46" s="6">
        <v>31010200</v>
      </c>
      <c r="C46" s="7" t="s">
        <v>53</v>
      </c>
      <c r="D46" s="40">
        <v>0</v>
      </c>
      <c r="E46" s="40">
        <v>0</v>
      </c>
      <c r="F46" s="40">
        <f t="shared" si="1"/>
        <v>0</v>
      </c>
      <c r="G46" s="13" t="s">
        <v>47</v>
      </c>
    </row>
    <row r="47" spans="1:7" s="18" customFormat="1" ht="30.75" hidden="1">
      <c r="A47" s="4" t="s">
        <v>81</v>
      </c>
      <c r="B47" s="6">
        <v>31020000</v>
      </c>
      <c r="C47" s="7" t="s">
        <v>90</v>
      </c>
      <c r="D47" s="40">
        <v>0</v>
      </c>
      <c r="E47" s="40">
        <v>0</v>
      </c>
      <c r="F47" s="40">
        <f t="shared" si="1"/>
        <v>0</v>
      </c>
      <c r="G47" s="13" t="s">
        <v>47</v>
      </c>
    </row>
    <row r="48" spans="1:7" s="18" customFormat="1" ht="37.5" customHeight="1">
      <c r="A48" s="51" t="s">
        <v>106</v>
      </c>
      <c r="B48" s="52"/>
      <c r="C48" s="52"/>
      <c r="D48" s="40">
        <f>D15+D30+D45</f>
        <v>323680300</v>
      </c>
      <c r="E48" s="40">
        <f>E15+E30+E45</f>
        <v>343292298.99</v>
      </c>
      <c r="F48" s="40">
        <f t="shared" si="1"/>
        <v>19611998.99000001</v>
      </c>
      <c r="G48" s="13">
        <f aca="true" t="shared" si="3" ref="G48:G73">E48/D48*100</f>
        <v>106.05906475927019</v>
      </c>
    </row>
    <row r="49" spans="1:7" s="18" customFormat="1" ht="29.25" customHeight="1">
      <c r="A49" s="4" t="s">
        <v>27</v>
      </c>
      <c r="B49" s="6">
        <v>40000000</v>
      </c>
      <c r="C49" s="7" t="s">
        <v>10</v>
      </c>
      <c r="D49" s="40">
        <f>D53+D50+D58</f>
        <v>50109115</v>
      </c>
      <c r="E49" s="40">
        <f>E53+E50+E58</f>
        <v>50013133.92</v>
      </c>
      <c r="F49" s="40">
        <f t="shared" si="1"/>
        <v>-95981.07999999821</v>
      </c>
      <c r="G49" s="13">
        <f t="shared" si="3"/>
        <v>99.80845584680551</v>
      </c>
    </row>
    <row r="50" spans="1:7" s="18" customFormat="1" ht="15" customHeight="1" hidden="1">
      <c r="A50" s="4" t="s">
        <v>29</v>
      </c>
      <c r="B50" s="6">
        <v>41020000</v>
      </c>
      <c r="C50" s="7" t="s">
        <v>11</v>
      </c>
      <c r="D50" s="40">
        <f>D51+D52</f>
        <v>0</v>
      </c>
      <c r="E50" s="40">
        <f>E51+E52</f>
        <v>0</v>
      </c>
      <c r="F50" s="40">
        <f t="shared" si="1"/>
        <v>0</v>
      </c>
      <c r="G50" s="13" t="e">
        <f t="shared" si="3"/>
        <v>#DIV/0!</v>
      </c>
    </row>
    <row r="51" spans="1:7" s="18" customFormat="1" ht="0.75" customHeight="1" hidden="1">
      <c r="A51" s="4" t="s">
        <v>30</v>
      </c>
      <c r="B51" s="6">
        <v>41020601</v>
      </c>
      <c r="C51" s="7" t="s">
        <v>12</v>
      </c>
      <c r="D51" s="40"/>
      <c r="E51" s="40"/>
      <c r="F51" s="40">
        <f t="shared" si="1"/>
        <v>0</v>
      </c>
      <c r="G51" s="13" t="e">
        <f t="shared" si="3"/>
        <v>#DIV/0!</v>
      </c>
    </row>
    <row r="52" spans="1:7" s="18" customFormat="1" ht="46.5" hidden="1">
      <c r="A52" s="4" t="s">
        <v>39</v>
      </c>
      <c r="B52" s="6">
        <v>41021201</v>
      </c>
      <c r="C52" s="7" t="s">
        <v>40</v>
      </c>
      <c r="D52" s="40"/>
      <c r="E52" s="40"/>
      <c r="F52" s="40">
        <f t="shared" si="1"/>
        <v>0</v>
      </c>
      <c r="G52" s="13" t="e">
        <f t="shared" si="3"/>
        <v>#DIV/0!</v>
      </c>
    </row>
    <row r="53" spans="1:7" s="18" customFormat="1" ht="36" customHeight="1">
      <c r="A53" s="4" t="s">
        <v>28</v>
      </c>
      <c r="B53" s="6">
        <v>41030000</v>
      </c>
      <c r="C53" s="7" t="s">
        <v>91</v>
      </c>
      <c r="D53" s="40">
        <f>SUM(D54:D57)</f>
        <v>46477900</v>
      </c>
      <c r="E53" s="40">
        <f>SUM(E54:E57)</f>
        <v>46477900</v>
      </c>
      <c r="F53" s="40">
        <f t="shared" si="1"/>
        <v>0</v>
      </c>
      <c r="G53" s="13">
        <f t="shared" si="3"/>
        <v>100</v>
      </c>
    </row>
    <row r="54" spans="1:7" s="18" customFormat="1" ht="31.5" customHeight="1">
      <c r="A54" s="4" t="s">
        <v>130</v>
      </c>
      <c r="B54" s="6">
        <v>41033900</v>
      </c>
      <c r="C54" s="38" t="s">
        <v>54</v>
      </c>
      <c r="D54" s="40">
        <v>46477900</v>
      </c>
      <c r="E54" s="40">
        <v>46477900</v>
      </c>
      <c r="F54" s="40">
        <f t="shared" si="1"/>
        <v>0</v>
      </c>
      <c r="G54" s="13">
        <f t="shared" si="3"/>
        <v>100</v>
      </c>
    </row>
    <row r="55" spans="1:7" s="18" customFormat="1" ht="33.75" customHeight="1" hidden="1">
      <c r="A55" s="4" t="s">
        <v>45</v>
      </c>
      <c r="B55" s="6">
        <v>41034200</v>
      </c>
      <c r="C55" s="38" t="s">
        <v>55</v>
      </c>
      <c r="D55" s="40">
        <v>0</v>
      </c>
      <c r="E55" s="40">
        <v>0</v>
      </c>
      <c r="F55" s="40">
        <f t="shared" si="1"/>
        <v>0</v>
      </c>
      <c r="G55" s="13" t="e">
        <f t="shared" si="3"/>
        <v>#DIV/0!</v>
      </c>
    </row>
    <row r="56" spans="1:7" s="18" customFormat="1" ht="48" customHeight="1" hidden="1">
      <c r="A56" s="4" t="s">
        <v>46</v>
      </c>
      <c r="B56" s="6">
        <v>41034500</v>
      </c>
      <c r="C56" s="38" t="s">
        <v>70</v>
      </c>
      <c r="D56" s="40"/>
      <c r="E56" s="40"/>
      <c r="F56" s="40">
        <f t="shared" si="1"/>
        <v>0</v>
      </c>
      <c r="G56" s="13" t="e">
        <f t="shared" si="3"/>
        <v>#DIV/0!</v>
      </c>
    </row>
    <row r="57" spans="1:7" s="18" customFormat="1" ht="62.25" hidden="1">
      <c r="A57" s="4" t="s">
        <v>46</v>
      </c>
      <c r="B57" s="6">
        <v>41035100</v>
      </c>
      <c r="C57" s="38" t="s">
        <v>60</v>
      </c>
      <c r="D57" s="40"/>
      <c r="E57" s="40"/>
      <c r="F57" s="40">
        <f t="shared" si="1"/>
        <v>0</v>
      </c>
      <c r="G57" s="13" t="e">
        <f t="shared" si="3"/>
        <v>#DIV/0!</v>
      </c>
    </row>
    <row r="58" spans="1:7" s="18" customFormat="1" ht="30" customHeight="1">
      <c r="A58" s="4" t="s">
        <v>71</v>
      </c>
      <c r="B58" s="6">
        <v>41050000</v>
      </c>
      <c r="C58" s="38" t="s">
        <v>92</v>
      </c>
      <c r="D58" s="40">
        <f>D59+D60+D61+D63+D69+D71+D72+D66+D67+D68+D70+D62+D64+D65+D73</f>
        <v>3631215</v>
      </c>
      <c r="E58" s="40">
        <f>E59+E60+E61+E63+E69+E71+E72+E66+E67+E68+E70+E62+E64+E65+E73</f>
        <v>3535233.92</v>
      </c>
      <c r="F58" s="40">
        <f t="shared" si="1"/>
        <v>-95981.08000000007</v>
      </c>
      <c r="G58" s="13">
        <f t="shared" si="3"/>
        <v>97.35677782780694</v>
      </c>
    </row>
    <row r="59" spans="1:7" s="18" customFormat="1" ht="118.5" customHeight="1" hidden="1">
      <c r="A59" s="4" t="s">
        <v>82</v>
      </c>
      <c r="B59" s="6">
        <v>41050100</v>
      </c>
      <c r="C59" s="38" t="s">
        <v>93</v>
      </c>
      <c r="D59" s="40"/>
      <c r="E59" s="40"/>
      <c r="F59" s="40">
        <f t="shared" si="1"/>
        <v>0</v>
      </c>
      <c r="G59" s="13" t="e">
        <f t="shared" si="3"/>
        <v>#DIV/0!</v>
      </c>
    </row>
    <row r="60" spans="1:7" s="18" customFormat="1" ht="72" customHeight="1" hidden="1">
      <c r="A60" s="4" t="s">
        <v>83</v>
      </c>
      <c r="B60" s="6">
        <v>41050200</v>
      </c>
      <c r="C60" s="38" t="s">
        <v>94</v>
      </c>
      <c r="D60" s="40"/>
      <c r="E60" s="40"/>
      <c r="F60" s="40">
        <f t="shared" si="1"/>
        <v>0</v>
      </c>
      <c r="G60" s="13" t="e">
        <f t="shared" si="3"/>
        <v>#DIV/0!</v>
      </c>
    </row>
    <row r="61" spans="1:7" s="18" customFormat="1" ht="181.5" customHeight="1" hidden="1">
      <c r="A61" s="4" t="s">
        <v>84</v>
      </c>
      <c r="B61" s="6">
        <v>41050300</v>
      </c>
      <c r="C61" s="38" t="s">
        <v>95</v>
      </c>
      <c r="D61" s="40"/>
      <c r="E61" s="40"/>
      <c r="F61" s="40">
        <f t="shared" si="1"/>
        <v>0</v>
      </c>
      <c r="G61" s="13" t="e">
        <f t="shared" si="3"/>
        <v>#DIV/0!</v>
      </c>
    </row>
    <row r="62" spans="1:7" s="18" customFormat="1" ht="85.5" customHeight="1" hidden="1">
      <c r="A62" s="4" t="s">
        <v>85</v>
      </c>
      <c r="B62" s="6">
        <v>41050400</v>
      </c>
      <c r="C62" s="38" t="s">
        <v>108</v>
      </c>
      <c r="D62" s="40"/>
      <c r="E62" s="40"/>
      <c r="F62" s="40">
        <f t="shared" si="1"/>
        <v>0</v>
      </c>
      <c r="G62" s="13" t="e">
        <f t="shared" si="3"/>
        <v>#DIV/0!</v>
      </c>
    </row>
    <row r="63" spans="1:7" s="18" customFormat="1" ht="147.75" customHeight="1" hidden="1">
      <c r="A63" s="4" t="s">
        <v>86</v>
      </c>
      <c r="B63" s="6">
        <v>41050700</v>
      </c>
      <c r="C63" s="39" t="s">
        <v>96</v>
      </c>
      <c r="D63" s="40"/>
      <c r="E63" s="40"/>
      <c r="F63" s="40">
        <f t="shared" si="1"/>
        <v>0</v>
      </c>
      <c r="G63" s="13" t="e">
        <f t="shared" si="3"/>
        <v>#DIV/0!</v>
      </c>
    </row>
    <row r="64" spans="1:7" s="18" customFormat="1" ht="70.5" customHeight="1" hidden="1">
      <c r="A64" s="4" t="s">
        <v>87</v>
      </c>
      <c r="B64" s="6">
        <v>41050800</v>
      </c>
      <c r="C64" s="39" t="s">
        <v>109</v>
      </c>
      <c r="D64" s="40"/>
      <c r="E64" s="40"/>
      <c r="F64" s="40">
        <f t="shared" si="1"/>
        <v>0</v>
      </c>
      <c r="G64" s="13" t="e">
        <f t="shared" si="3"/>
        <v>#DIV/0!</v>
      </c>
    </row>
    <row r="65" spans="1:7" s="18" customFormat="1" ht="3.75" customHeight="1" hidden="1">
      <c r="A65" s="4" t="s">
        <v>88</v>
      </c>
      <c r="B65" s="6">
        <v>41050900</v>
      </c>
      <c r="C65" s="39" t="s">
        <v>122</v>
      </c>
      <c r="D65" s="40"/>
      <c r="E65" s="40"/>
      <c r="F65" s="40">
        <f t="shared" si="1"/>
        <v>0</v>
      </c>
      <c r="G65" s="13" t="e">
        <f>E65/D65*100</f>
        <v>#DIV/0!</v>
      </c>
    </row>
    <row r="66" spans="1:7" s="18" customFormat="1" ht="49.5" customHeight="1">
      <c r="A66" s="4" t="s">
        <v>131</v>
      </c>
      <c r="B66" s="6">
        <v>41051000</v>
      </c>
      <c r="C66" s="39" t="s">
        <v>104</v>
      </c>
      <c r="D66" s="40">
        <v>599471</v>
      </c>
      <c r="E66" s="40">
        <v>599471</v>
      </c>
      <c r="F66" s="40">
        <f t="shared" si="1"/>
        <v>0</v>
      </c>
      <c r="G66" s="13">
        <f t="shared" si="3"/>
        <v>100</v>
      </c>
    </row>
    <row r="67" spans="1:7" s="18" customFormat="1" ht="53.25" customHeight="1" hidden="1">
      <c r="A67" s="4" t="s">
        <v>132</v>
      </c>
      <c r="B67" s="6">
        <v>41051200</v>
      </c>
      <c r="C67" s="39" t="s">
        <v>101</v>
      </c>
      <c r="D67" s="40">
        <v>0</v>
      </c>
      <c r="E67" s="40">
        <v>0</v>
      </c>
      <c r="F67" s="40">
        <f t="shared" si="1"/>
        <v>0</v>
      </c>
      <c r="G67" s="13" t="e">
        <f t="shared" si="3"/>
        <v>#DIV/0!</v>
      </c>
    </row>
    <row r="68" spans="1:7" s="18" customFormat="1" ht="65.25" customHeight="1" hidden="1">
      <c r="A68" s="4" t="s">
        <v>89</v>
      </c>
      <c r="B68" s="6">
        <v>41051400</v>
      </c>
      <c r="C68" s="39" t="s">
        <v>102</v>
      </c>
      <c r="D68" s="40"/>
      <c r="E68" s="40"/>
      <c r="F68" s="40">
        <f t="shared" si="1"/>
        <v>0</v>
      </c>
      <c r="G68" s="13" t="e">
        <f t="shared" si="3"/>
        <v>#DIV/0!</v>
      </c>
    </row>
    <row r="69" spans="1:7" s="18" customFormat="1" ht="51.75" customHeight="1" hidden="1">
      <c r="A69" s="4" t="s">
        <v>84</v>
      </c>
      <c r="B69" s="6">
        <v>41051500</v>
      </c>
      <c r="C69" s="38" t="s">
        <v>97</v>
      </c>
      <c r="D69" s="40">
        <v>0</v>
      </c>
      <c r="E69" s="40">
        <v>0</v>
      </c>
      <c r="F69" s="40">
        <f t="shared" si="1"/>
        <v>0</v>
      </c>
      <c r="G69" s="13" t="e">
        <f t="shared" si="3"/>
        <v>#DIV/0!</v>
      </c>
    </row>
    <row r="70" spans="1:7" s="18" customFormat="1" ht="51.75" customHeight="1" hidden="1">
      <c r="A70" s="4" t="s">
        <v>123</v>
      </c>
      <c r="B70" s="6">
        <v>41051600</v>
      </c>
      <c r="C70" s="38" t="s">
        <v>107</v>
      </c>
      <c r="D70" s="40"/>
      <c r="E70" s="40"/>
      <c r="F70" s="40">
        <f t="shared" si="1"/>
        <v>0</v>
      </c>
      <c r="G70" s="13" t="e">
        <f t="shared" si="3"/>
        <v>#DIV/0!</v>
      </c>
    </row>
    <row r="71" spans="1:7" s="18" customFormat="1" ht="56.25" customHeight="1" hidden="1">
      <c r="A71" s="4" t="s">
        <v>124</v>
      </c>
      <c r="B71" s="6">
        <v>41052000</v>
      </c>
      <c r="C71" s="38" t="s">
        <v>98</v>
      </c>
      <c r="D71" s="40"/>
      <c r="E71" s="40"/>
      <c r="F71" s="40">
        <f t="shared" si="1"/>
        <v>0</v>
      </c>
      <c r="G71" s="13" t="e">
        <f t="shared" si="3"/>
        <v>#DIV/0!</v>
      </c>
    </row>
    <row r="72" spans="1:7" s="18" customFormat="1" ht="27" customHeight="1">
      <c r="A72" s="4" t="s">
        <v>132</v>
      </c>
      <c r="B72" s="6">
        <v>41053900</v>
      </c>
      <c r="C72" s="38" t="s">
        <v>56</v>
      </c>
      <c r="D72" s="40">
        <v>3031744</v>
      </c>
      <c r="E72" s="40">
        <v>2935762.92</v>
      </c>
      <c r="F72" s="40">
        <f t="shared" si="1"/>
        <v>-95981.08000000007</v>
      </c>
      <c r="G72" s="13">
        <f t="shared" si="3"/>
        <v>96.83412979460006</v>
      </c>
    </row>
    <row r="73" spans="1:7" s="18" customFormat="1" ht="53.25" customHeight="1" hidden="1">
      <c r="A73" s="4" t="s">
        <v>133</v>
      </c>
      <c r="B73" s="6">
        <v>41055000</v>
      </c>
      <c r="C73" s="7" t="s">
        <v>125</v>
      </c>
      <c r="D73" s="40">
        <v>0</v>
      </c>
      <c r="E73" s="40">
        <v>0</v>
      </c>
      <c r="F73" s="40">
        <f t="shared" si="1"/>
        <v>0</v>
      </c>
      <c r="G73" s="13" t="e">
        <f t="shared" si="3"/>
        <v>#DIV/0!</v>
      </c>
    </row>
    <row r="74" spans="1:7" s="18" customFormat="1" ht="48" customHeight="1">
      <c r="A74" s="51" t="s">
        <v>142</v>
      </c>
      <c r="B74" s="52"/>
      <c r="C74" s="52"/>
      <c r="D74" s="40">
        <f>D48+D49</f>
        <v>373789415</v>
      </c>
      <c r="E74" s="40">
        <f>E48+E49</f>
        <v>393305432.91</v>
      </c>
      <c r="F74" s="40">
        <f t="shared" si="1"/>
        <v>19516017.910000026</v>
      </c>
      <c r="G74" s="13">
        <f>E74/D74*100</f>
        <v>105.2211264222129</v>
      </c>
    </row>
    <row r="75" spans="1:7" s="20" customFormat="1" ht="24" customHeight="1">
      <c r="A75" s="58" t="s">
        <v>33</v>
      </c>
      <c r="B75" s="59"/>
      <c r="C75" s="59"/>
      <c r="D75" s="59"/>
      <c r="E75" s="59"/>
      <c r="F75" s="59"/>
      <c r="G75" s="59"/>
    </row>
    <row r="76" spans="1:7" s="18" customFormat="1" ht="25.5" customHeight="1">
      <c r="A76" s="4">
        <v>1</v>
      </c>
      <c r="B76" s="6">
        <v>10000000</v>
      </c>
      <c r="C76" s="7" t="s">
        <v>2</v>
      </c>
      <c r="D76" s="40">
        <f>D79+D77+D78</f>
        <v>112500</v>
      </c>
      <c r="E76" s="40">
        <f>E79+E77+E78</f>
        <v>324081.84</v>
      </c>
      <c r="F76" s="40">
        <f aca="true" t="shared" si="4" ref="F76:F94">E76-D76</f>
        <v>211581.84000000003</v>
      </c>
      <c r="G76" s="13" t="s">
        <v>161</v>
      </c>
    </row>
    <row r="77" spans="1:7" s="18" customFormat="1" ht="41.25" customHeight="1" hidden="1">
      <c r="A77" s="4" t="s">
        <v>16</v>
      </c>
      <c r="B77" s="6">
        <v>12020000</v>
      </c>
      <c r="C77" s="7" t="s">
        <v>79</v>
      </c>
      <c r="D77" s="40">
        <v>0</v>
      </c>
      <c r="E77" s="40">
        <v>0</v>
      </c>
      <c r="F77" s="40">
        <f>E77-D77</f>
        <v>0</v>
      </c>
      <c r="G77" s="13" t="s">
        <v>47</v>
      </c>
    </row>
    <row r="78" spans="1:7" s="18" customFormat="1" ht="69.75" customHeight="1" hidden="1">
      <c r="A78" s="4" t="s">
        <v>17</v>
      </c>
      <c r="B78" s="6">
        <v>18041500</v>
      </c>
      <c r="C78" s="7" t="s">
        <v>57</v>
      </c>
      <c r="D78" s="40">
        <v>0</v>
      </c>
      <c r="E78" s="40">
        <v>0</v>
      </c>
      <c r="F78" s="40">
        <f>E78-D78</f>
        <v>0</v>
      </c>
      <c r="G78" s="13" t="s">
        <v>47</v>
      </c>
    </row>
    <row r="79" spans="1:7" s="18" customFormat="1" ht="28.5" customHeight="1">
      <c r="A79" s="4" t="s">
        <v>15</v>
      </c>
      <c r="B79" s="6">
        <v>19000000</v>
      </c>
      <c r="C79" s="7" t="s">
        <v>4</v>
      </c>
      <c r="D79" s="40">
        <v>112500</v>
      </c>
      <c r="E79" s="40">
        <v>324081.84</v>
      </c>
      <c r="F79" s="40">
        <f t="shared" si="4"/>
        <v>211581.84000000003</v>
      </c>
      <c r="G79" s="13" t="s">
        <v>161</v>
      </c>
    </row>
    <row r="80" spans="1:7" s="18" customFormat="1" ht="78" hidden="1">
      <c r="A80" s="4" t="s">
        <v>34</v>
      </c>
      <c r="B80" s="6">
        <v>18041500</v>
      </c>
      <c r="C80" s="11" t="s">
        <v>57</v>
      </c>
      <c r="D80" s="40"/>
      <c r="E80" s="40"/>
      <c r="F80" s="40">
        <f t="shared" si="4"/>
        <v>0</v>
      </c>
      <c r="G80" s="13" t="s">
        <v>47</v>
      </c>
    </row>
    <row r="81" spans="1:7" s="18" customFormat="1" ht="24.75" customHeight="1">
      <c r="A81" s="4" t="s">
        <v>21</v>
      </c>
      <c r="B81" s="6">
        <v>20000000</v>
      </c>
      <c r="C81" s="7" t="s">
        <v>5</v>
      </c>
      <c r="D81" s="40">
        <f>D83+D84</f>
        <v>5544782.5</v>
      </c>
      <c r="E81" s="40">
        <f>E83+E84+E82</f>
        <v>8785111.55</v>
      </c>
      <c r="F81" s="40">
        <f t="shared" si="4"/>
        <v>3240329.0500000007</v>
      </c>
      <c r="G81" s="13">
        <f>E81/D81*100</f>
        <v>158.43924536264498</v>
      </c>
    </row>
    <row r="82" spans="1:7" s="18" customFormat="1" ht="40.5" customHeight="1" hidden="1">
      <c r="A82" s="4" t="s">
        <v>22</v>
      </c>
      <c r="B82" s="6">
        <v>21110000</v>
      </c>
      <c r="C82" s="7" t="s">
        <v>128</v>
      </c>
      <c r="D82" s="40">
        <v>0</v>
      </c>
      <c r="E82" s="40">
        <v>0</v>
      </c>
      <c r="F82" s="40">
        <f t="shared" si="4"/>
        <v>0</v>
      </c>
      <c r="G82" s="13" t="s">
        <v>47</v>
      </c>
    </row>
    <row r="83" spans="1:7" s="18" customFormat="1" ht="38.25" customHeight="1" hidden="1">
      <c r="A83" s="4" t="s">
        <v>23</v>
      </c>
      <c r="B83" s="6">
        <v>24170000</v>
      </c>
      <c r="C83" s="7" t="s">
        <v>42</v>
      </c>
      <c r="D83" s="40">
        <v>0</v>
      </c>
      <c r="E83" s="40">
        <v>0</v>
      </c>
      <c r="F83" s="40">
        <f t="shared" si="4"/>
        <v>0</v>
      </c>
      <c r="G83" s="13" t="s">
        <v>47</v>
      </c>
    </row>
    <row r="84" spans="1:7" s="18" customFormat="1" ht="25.5" customHeight="1">
      <c r="A84" s="4" t="s">
        <v>22</v>
      </c>
      <c r="B84" s="6">
        <v>25000000</v>
      </c>
      <c r="C84" s="7" t="s">
        <v>141</v>
      </c>
      <c r="D84" s="40">
        <v>5544782.5</v>
      </c>
      <c r="E84" s="40">
        <v>8785111.55</v>
      </c>
      <c r="F84" s="40">
        <f t="shared" si="4"/>
        <v>3240329.0500000007</v>
      </c>
      <c r="G84" s="13">
        <f>E84/D84*100</f>
        <v>158.43924536264498</v>
      </c>
    </row>
    <row r="85" spans="1:7" s="18" customFormat="1" ht="22.5" customHeight="1" hidden="1">
      <c r="A85" s="4" t="s">
        <v>27</v>
      </c>
      <c r="B85" s="6">
        <v>30000000</v>
      </c>
      <c r="C85" s="7" t="s">
        <v>9</v>
      </c>
      <c r="D85" s="40">
        <f>D87+D86</f>
        <v>0</v>
      </c>
      <c r="E85" s="40">
        <f>E87+E86</f>
        <v>0</v>
      </c>
      <c r="F85" s="40">
        <f t="shared" si="4"/>
        <v>0</v>
      </c>
      <c r="G85" s="13" t="s">
        <v>47</v>
      </c>
    </row>
    <row r="86" spans="1:7" s="18" customFormat="1" ht="46.5" hidden="1">
      <c r="A86" s="4" t="s">
        <v>28</v>
      </c>
      <c r="B86" s="6">
        <v>31030000</v>
      </c>
      <c r="C86" s="7" t="s">
        <v>72</v>
      </c>
      <c r="D86" s="40">
        <v>0</v>
      </c>
      <c r="E86" s="40"/>
      <c r="F86" s="40">
        <f t="shared" si="4"/>
        <v>0</v>
      </c>
      <c r="G86" s="13" t="s">
        <v>47</v>
      </c>
    </row>
    <row r="87" spans="1:7" s="18" customFormat="1" ht="108.75" hidden="1">
      <c r="A87" s="4" t="s">
        <v>71</v>
      </c>
      <c r="B87" s="6">
        <v>33010100</v>
      </c>
      <c r="C87" s="7" t="s">
        <v>61</v>
      </c>
      <c r="D87" s="40">
        <v>0</v>
      </c>
      <c r="E87" s="40">
        <v>0</v>
      </c>
      <c r="F87" s="40">
        <f t="shared" si="4"/>
        <v>0</v>
      </c>
      <c r="G87" s="13" t="s">
        <v>47</v>
      </c>
    </row>
    <row r="88" spans="1:7" s="18" customFormat="1" ht="51.75" customHeight="1">
      <c r="A88" s="4" t="s">
        <v>27</v>
      </c>
      <c r="B88" s="6">
        <v>50110000</v>
      </c>
      <c r="C88" s="21" t="s">
        <v>58</v>
      </c>
      <c r="D88" s="40">
        <v>0</v>
      </c>
      <c r="E88" s="40">
        <v>35676</v>
      </c>
      <c r="F88" s="40">
        <f t="shared" si="4"/>
        <v>35676</v>
      </c>
      <c r="G88" s="13" t="s">
        <v>47</v>
      </c>
    </row>
    <row r="89" spans="1:7" s="18" customFormat="1" ht="51" customHeight="1">
      <c r="A89" s="51" t="s">
        <v>110</v>
      </c>
      <c r="B89" s="52"/>
      <c r="C89" s="52"/>
      <c r="D89" s="40">
        <f>D88+D81+D76+D85</f>
        <v>5657282.5</v>
      </c>
      <c r="E89" s="40">
        <f>E88+E81+E76+E85</f>
        <v>9144869.39</v>
      </c>
      <c r="F89" s="40">
        <f t="shared" si="4"/>
        <v>3487586.8900000006</v>
      </c>
      <c r="G89" s="13">
        <f aca="true" t="shared" si="5" ref="G89:G94">E89/D89*100</f>
        <v>161.64774147304823</v>
      </c>
    </row>
    <row r="90" spans="1:7" s="18" customFormat="1" ht="68.25" customHeight="1" hidden="1">
      <c r="A90" s="4" t="s">
        <v>38</v>
      </c>
      <c r="B90" s="6">
        <v>41035101</v>
      </c>
      <c r="C90" s="22" t="s">
        <v>36</v>
      </c>
      <c r="D90" s="40">
        <v>0</v>
      </c>
      <c r="E90" s="40">
        <v>0</v>
      </c>
      <c r="F90" s="40">
        <f t="shared" si="4"/>
        <v>0</v>
      </c>
      <c r="G90" s="13" t="e">
        <f t="shared" si="5"/>
        <v>#DIV/0!</v>
      </c>
    </row>
    <row r="91" spans="1:7" s="18" customFormat="1" ht="197.25" customHeight="1" hidden="1">
      <c r="A91" s="4" t="s">
        <v>43</v>
      </c>
      <c r="B91" s="6">
        <v>41036601</v>
      </c>
      <c r="C91" s="17" t="s">
        <v>44</v>
      </c>
      <c r="D91" s="40">
        <v>0</v>
      </c>
      <c r="E91" s="40">
        <v>0</v>
      </c>
      <c r="F91" s="40">
        <f t="shared" si="4"/>
        <v>0</v>
      </c>
      <c r="G91" s="13" t="e">
        <f t="shared" si="5"/>
        <v>#DIV/0!</v>
      </c>
    </row>
    <row r="92" spans="1:7" s="18" customFormat="1" ht="4.5" customHeight="1" hidden="1">
      <c r="A92" s="4" t="s">
        <v>111</v>
      </c>
      <c r="B92" s="6">
        <v>41052600</v>
      </c>
      <c r="C92" s="17" t="s">
        <v>112</v>
      </c>
      <c r="D92" s="40"/>
      <c r="E92" s="40"/>
      <c r="F92" s="40">
        <f t="shared" si="4"/>
        <v>0</v>
      </c>
      <c r="G92" s="13" t="e">
        <f t="shared" si="5"/>
        <v>#DIV/0!</v>
      </c>
    </row>
    <row r="93" spans="1:7" s="18" customFormat="1" ht="46.5" customHeight="1">
      <c r="A93" s="51" t="s">
        <v>113</v>
      </c>
      <c r="B93" s="52"/>
      <c r="C93" s="52"/>
      <c r="D93" s="40">
        <f>D89+D92</f>
        <v>5657282.5</v>
      </c>
      <c r="E93" s="40">
        <f>E89+E92</f>
        <v>9144869.39</v>
      </c>
      <c r="F93" s="40">
        <f t="shared" si="4"/>
        <v>3487586.8900000006</v>
      </c>
      <c r="G93" s="13">
        <f t="shared" si="5"/>
        <v>161.64774147304823</v>
      </c>
    </row>
    <row r="94" spans="1:7" s="18" customFormat="1" ht="39.75" customHeight="1">
      <c r="A94" s="51" t="s">
        <v>35</v>
      </c>
      <c r="B94" s="52"/>
      <c r="C94" s="52"/>
      <c r="D94" s="40">
        <f>D93+D74</f>
        <v>379446697.5</v>
      </c>
      <c r="E94" s="40">
        <f>E93+E74</f>
        <v>402450302.3</v>
      </c>
      <c r="F94" s="40">
        <f t="shared" si="4"/>
        <v>23003604.800000012</v>
      </c>
      <c r="G94" s="13">
        <f t="shared" si="5"/>
        <v>106.06240743470958</v>
      </c>
    </row>
    <row r="95" spans="1:7" s="18" customFormat="1" ht="17.25" hidden="1">
      <c r="A95" s="9"/>
      <c r="B95" s="8"/>
      <c r="C95" s="8"/>
      <c r="D95" s="14"/>
      <c r="E95" s="14"/>
      <c r="F95" s="14"/>
      <c r="G95" s="15"/>
    </row>
    <row r="96" spans="1:7" s="18" customFormat="1" ht="45" customHeight="1">
      <c r="A96" s="46" t="s">
        <v>162</v>
      </c>
      <c r="B96" s="46"/>
      <c r="C96" s="46"/>
      <c r="D96" s="12"/>
      <c r="E96" s="47" t="s">
        <v>163</v>
      </c>
      <c r="F96" s="47"/>
      <c r="G96" s="47"/>
    </row>
    <row r="97" spans="1:6" ht="12.75">
      <c r="A97" s="23"/>
      <c r="B97" s="20"/>
      <c r="C97" s="20"/>
      <c r="D97" s="24"/>
      <c r="E97" s="24"/>
      <c r="F97" s="24"/>
    </row>
    <row r="98" spans="1:6" ht="12.75">
      <c r="A98" s="10"/>
      <c r="B98" s="2"/>
      <c r="C98" s="2"/>
      <c r="F98" s="25"/>
    </row>
    <row r="99" spans="1:6" ht="12.75">
      <c r="A99" s="10"/>
      <c r="B99" s="2"/>
      <c r="C99" s="2"/>
      <c r="F99" s="25"/>
    </row>
    <row r="100" spans="1:6" ht="12.75">
      <c r="A100" s="10"/>
      <c r="B100" s="2"/>
      <c r="C100" s="2"/>
      <c r="F100" s="25"/>
    </row>
    <row r="101" spans="1:6" ht="12.75">
      <c r="A101" s="10"/>
      <c r="B101" s="2"/>
      <c r="C101" s="2"/>
      <c r="F101" s="25"/>
    </row>
    <row r="102" spans="1:6" ht="12.75">
      <c r="A102" s="10"/>
      <c r="B102" s="2"/>
      <c r="C102" s="2"/>
      <c r="F102" s="25"/>
    </row>
    <row r="103" spans="1:6" ht="12.75">
      <c r="A103" s="10"/>
      <c r="B103" s="2"/>
      <c r="C103" s="2"/>
      <c r="F103" s="25"/>
    </row>
    <row r="104" spans="1:6" ht="12.75">
      <c r="A104" s="10"/>
      <c r="B104" s="2"/>
      <c r="C104" s="2"/>
      <c r="F104" s="25"/>
    </row>
    <row r="105" spans="1:6" ht="12.75">
      <c r="A105" s="10"/>
      <c r="B105" s="2"/>
      <c r="C105" s="2"/>
      <c r="F105" s="25"/>
    </row>
    <row r="106" spans="1:6" ht="12.75">
      <c r="A106" s="10"/>
      <c r="B106" s="2"/>
      <c r="C106" s="2"/>
      <c r="F106" s="25"/>
    </row>
    <row r="107" spans="1:6" ht="12.75">
      <c r="A107" s="10"/>
      <c r="B107" s="2"/>
      <c r="C107" s="2"/>
      <c r="F107" s="25"/>
    </row>
    <row r="108" spans="1:6" ht="12.75">
      <c r="A108" s="10"/>
      <c r="B108" s="2"/>
      <c r="C108" s="2"/>
      <c r="F108" s="25"/>
    </row>
    <row r="109" spans="1:6" ht="12.75">
      <c r="A109" s="10"/>
      <c r="B109" s="2"/>
      <c r="C109" s="2"/>
      <c r="F109" s="25"/>
    </row>
    <row r="110" spans="1:11" s="16" customFormat="1" ht="12.75">
      <c r="A110" s="10"/>
      <c r="B110" s="2"/>
      <c r="C110" s="2"/>
      <c r="D110" s="25"/>
      <c r="E110" s="25"/>
      <c r="F110" s="25"/>
      <c r="H110" s="1"/>
      <c r="I110" s="1"/>
      <c r="J110" s="1"/>
      <c r="K110" s="1"/>
    </row>
    <row r="111" spans="1:11" s="16" customFormat="1" ht="12.75">
      <c r="A111" s="10"/>
      <c r="B111" s="2"/>
      <c r="C111" s="2"/>
      <c r="D111" s="25"/>
      <c r="E111" s="25"/>
      <c r="F111" s="25"/>
      <c r="H111" s="1"/>
      <c r="I111" s="1"/>
      <c r="J111" s="1"/>
      <c r="K111" s="1"/>
    </row>
    <row r="112" spans="1:11" s="16" customFormat="1" ht="12.75">
      <c r="A112" s="10"/>
      <c r="B112" s="2"/>
      <c r="C112" s="2"/>
      <c r="D112" s="25"/>
      <c r="E112" s="25"/>
      <c r="F112" s="25"/>
      <c r="H112" s="1"/>
      <c r="I112" s="1"/>
      <c r="J112" s="1"/>
      <c r="K112" s="1"/>
    </row>
  </sheetData>
  <sheetProtection/>
  <mergeCells count="21">
    <mergeCell ref="A94:C94"/>
    <mergeCell ref="G10:G12"/>
    <mergeCell ref="A96:C96"/>
    <mergeCell ref="E96:G96"/>
    <mergeCell ref="C10:C12"/>
    <mergeCell ref="A48:C48"/>
    <mergeCell ref="A74:C74"/>
    <mergeCell ref="A75:G75"/>
    <mergeCell ref="B4:G4"/>
    <mergeCell ref="A5:G5"/>
    <mergeCell ref="A6:G6"/>
    <mergeCell ref="A7:B7"/>
    <mergeCell ref="A8:B8"/>
    <mergeCell ref="A93:C93"/>
    <mergeCell ref="B10:B12"/>
    <mergeCell ref="A10:A12"/>
    <mergeCell ref="A89:C89"/>
    <mergeCell ref="F10:F12"/>
    <mergeCell ref="D10:D12"/>
    <mergeCell ref="A14:G14"/>
    <mergeCell ref="E10:E12"/>
  </mergeCells>
  <printOptions horizontalCentered="1"/>
  <pageMargins left="0.35433070866141736" right="0.3937007874015748" top="1.5748031496062993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  <rowBreaks count="1" manualBreakCount="1"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14"/>
  <sheetViews>
    <sheetView view="pageBreakPreview" zoomScale="75" zoomScaleSheetLayoutView="75" zoomScalePageLayoutView="0" workbookViewId="0" topLeftCell="A49">
      <selection activeCell="C10" sqref="C10:C12"/>
    </sheetView>
  </sheetViews>
  <sheetFormatPr defaultColWidth="9.125" defaultRowHeight="12.75"/>
  <cols>
    <col min="1" max="1" width="7.375" style="26" customWidth="1"/>
    <col min="2" max="2" width="11.25390625" style="1" customWidth="1"/>
    <col min="3" max="3" width="62.50390625" style="1" customWidth="1"/>
    <col min="4" max="4" width="20.625" style="25" customWidth="1"/>
    <col min="5" max="5" width="21.50390625" style="25" customWidth="1"/>
    <col min="6" max="6" width="20.00390625" style="27" customWidth="1"/>
    <col min="7" max="7" width="13.75390625" style="16" customWidth="1"/>
    <col min="8" max="16384" width="9.125" style="1" customWidth="1"/>
  </cols>
  <sheetData>
    <row r="1" spans="1:7" s="18" customFormat="1" ht="21">
      <c r="A1" s="29"/>
      <c r="B1" s="30"/>
      <c r="C1" s="30"/>
      <c r="D1" s="31"/>
      <c r="E1" s="32" t="s">
        <v>99</v>
      </c>
      <c r="F1" s="33"/>
      <c r="G1" s="33"/>
    </row>
    <row r="2" spans="1:7" s="18" customFormat="1" ht="21">
      <c r="A2" s="29"/>
      <c r="B2" s="30"/>
      <c r="C2" s="30"/>
      <c r="D2" s="31"/>
      <c r="E2" s="32" t="s">
        <v>139</v>
      </c>
      <c r="F2" s="33"/>
      <c r="G2" s="33"/>
    </row>
    <row r="3" spans="1:7" s="18" customFormat="1" ht="21">
      <c r="A3" s="29"/>
      <c r="B3" s="30"/>
      <c r="C3" s="30"/>
      <c r="D3" s="34"/>
      <c r="E3" s="34" t="s">
        <v>73</v>
      </c>
      <c r="F3" s="34"/>
      <c r="G3" s="34"/>
    </row>
    <row r="4" spans="1:7" s="18" customFormat="1" ht="18" customHeight="1">
      <c r="A4" s="35"/>
      <c r="B4" s="53"/>
      <c r="C4" s="53"/>
      <c r="D4" s="53"/>
      <c r="E4" s="53"/>
      <c r="F4" s="53"/>
      <c r="G4" s="53"/>
    </row>
    <row r="5" spans="1:7" s="18" customFormat="1" ht="21">
      <c r="A5" s="53" t="s">
        <v>136</v>
      </c>
      <c r="B5" s="53"/>
      <c r="C5" s="53"/>
      <c r="D5" s="53"/>
      <c r="E5" s="53"/>
      <c r="F5" s="53"/>
      <c r="G5" s="53"/>
    </row>
    <row r="6" spans="1:7" s="18" customFormat="1" ht="21">
      <c r="A6" s="53" t="s">
        <v>165</v>
      </c>
      <c r="B6" s="53"/>
      <c r="C6" s="53"/>
      <c r="D6" s="53"/>
      <c r="E6" s="53"/>
      <c r="F6" s="53"/>
      <c r="G6" s="53"/>
    </row>
    <row r="7" spans="1:7" s="18" customFormat="1" ht="21">
      <c r="A7" s="42" t="s">
        <v>143</v>
      </c>
      <c r="B7" s="42"/>
      <c r="C7" s="36"/>
      <c r="D7" s="36"/>
      <c r="E7" s="36"/>
      <c r="F7" s="36"/>
      <c r="G7" s="36"/>
    </row>
    <row r="8" spans="1:7" s="18" customFormat="1" ht="21">
      <c r="A8" s="61" t="s">
        <v>144</v>
      </c>
      <c r="B8" s="61"/>
      <c r="C8" s="36"/>
      <c r="D8" s="36"/>
      <c r="E8" s="36"/>
      <c r="F8" s="36"/>
      <c r="G8" s="36"/>
    </row>
    <row r="9" spans="1:7" s="18" customFormat="1" ht="15" customHeight="1">
      <c r="A9" s="35"/>
      <c r="B9" s="37"/>
      <c r="C9" s="37"/>
      <c r="D9" s="31"/>
      <c r="E9" s="31"/>
      <c r="F9" s="31"/>
      <c r="G9" s="41" t="s">
        <v>105</v>
      </c>
    </row>
    <row r="10" spans="1:11" s="18" customFormat="1" ht="12.75">
      <c r="A10" s="54" t="s">
        <v>14</v>
      </c>
      <c r="B10" s="57" t="s">
        <v>0</v>
      </c>
      <c r="C10" s="57" t="s">
        <v>1</v>
      </c>
      <c r="D10" s="62" t="s">
        <v>121</v>
      </c>
      <c r="E10" s="43" t="s">
        <v>103</v>
      </c>
      <c r="F10" s="43" t="s">
        <v>140</v>
      </c>
      <c r="G10" s="60" t="s">
        <v>13</v>
      </c>
      <c r="H10" s="19"/>
      <c r="I10" s="19"/>
      <c r="J10" s="19"/>
      <c r="K10" s="19"/>
    </row>
    <row r="11" spans="1:11" s="18" customFormat="1" ht="12.75" customHeight="1">
      <c r="A11" s="55"/>
      <c r="B11" s="57"/>
      <c r="C11" s="57"/>
      <c r="D11" s="62"/>
      <c r="E11" s="44"/>
      <c r="F11" s="44"/>
      <c r="G11" s="60"/>
      <c r="H11" s="19"/>
      <c r="I11" s="19"/>
      <c r="J11" s="19"/>
      <c r="K11" s="19"/>
    </row>
    <row r="12" spans="1:11" s="18" customFormat="1" ht="30" customHeight="1">
      <c r="A12" s="56"/>
      <c r="B12" s="57"/>
      <c r="C12" s="57"/>
      <c r="D12" s="62"/>
      <c r="E12" s="45"/>
      <c r="F12" s="45"/>
      <c r="G12" s="60"/>
      <c r="H12" s="19"/>
      <c r="I12" s="19"/>
      <c r="J12" s="19"/>
      <c r="K12" s="19"/>
    </row>
    <row r="13" spans="1:11" s="18" customFormat="1" ht="21" customHeight="1">
      <c r="A13" s="4" t="s">
        <v>31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5">
        <v>7</v>
      </c>
      <c r="H13" s="19"/>
      <c r="I13" s="19"/>
      <c r="J13" s="19"/>
      <c r="K13" s="19"/>
    </row>
    <row r="14" spans="1:11" s="18" customFormat="1" ht="24.75" customHeight="1">
      <c r="A14" s="48" t="s">
        <v>32</v>
      </c>
      <c r="B14" s="49"/>
      <c r="C14" s="49"/>
      <c r="D14" s="49"/>
      <c r="E14" s="49"/>
      <c r="F14" s="49"/>
      <c r="G14" s="50"/>
      <c r="H14" s="19"/>
      <c r="I14" s="19"/>
      <c r="J14" s="19"/>
      <c r="K14" s="19"/>
    </row>
    <row r="15" spans="1:7" s="18" customFormat="1" ht="28.5" customHeight="1">
      <c r="A15" s="4">
        <v>1</v>
      </c>
      <c r="B15" s="6">
        <v>10000000</v>
      </c>
      <c r="C15" s="7" t="s">
        <v>2</v>
      </c>
      <c r="D15" s="40">
        <f>D16+D17+D21+D22+D26+D28+D29+D19+D20</f>
        <v>481573250</v>
      </c>
      <c r="E15" s="40">
        <f>E16+E17+E21+E22+E26+E28+E29+E19+E20+E18</f>
        <v>509935171.20000005</v>
      </c>
      <c r="F15" s="40">
        <f>F16+F17+F21+F22+F26+F28+F29+F19+F20</f>
        <v>28361763.200000033</v>
      </c>
      <c r="G15" s="13">
        <f aca="true" t="shared" si="0" ref="G15:G26">E15/D15*100</f>
        <v>105.88943036184008</v>
      </c>
    </row>
    <row r="16" spans="1:7" s="18" customFormat="1" ht="31.5" customHeight="1">
      <c r="A16" s="4" t="s">
        <v>15</v>
      </c>
      <c r="B16" s="6">
        <v>11010000</v>
      </c>
      <c r="C16" s="7" t="s">
        <v>48</v>
      </c>
      <c r="D16" s="40">
        <v>413770000</v>
      </c>
      <c r="E16" s="40">
        <v>429999136.41</v>
      </c>
      <c r="F16" s="40">
        <f aca="true" t="shared" si="1" ref="F16:F76">E16-D16</f>
        <v>16229136.410000026</v>
      </c>
      <c r="G16" s="13">
        <f t="shared" si="0"/>
        <v>103.92226029194964</v>
      </c>
    </row>
    <row r="17" spans="1:7" s="18" customFormat="1" ht="42" customHeight="1">
      <c r="A17" s="4" t="s">
        <v>16</v>
      </c>
      <c r="B17" s="6">
        <v>11020200</v>
      </c>
      <c r="C17" s="7" t="s">
        <v>80</v>
      </c>
      <c r="D17" s="40">
        <v>82500</v>
      </c>
      <c r="E17" s="40">
        <v>60890</v>
      </c>
      <c r="F17" s="40">
        <f t="shared" si="1"/>
        <v>-21610</v>
      </c>
      <c r="G17" s="13">
        <f t="shared" si="0"/>
        <v>73.80606060606061</v>
      </c>
    </row>
    <row r="18" spans="1:7" s="18" customFormat="1" ht="42" customHeight="1">
      <c r="A18" s="4" t="s">
        <v>17</v>
      </c>
      <c r="B18" s="6">
        <v>13000000</v>
      </c>
      <c r="C18" s="7" t="s">
        <v>146</v>
      </c>
      <c r="D18" s="40">
        <v>0</v>
      </c>
      <c r="E18" s="40">
        <v>158</v>
      </c>
      <c r="F18" s="40">
        <f t="shared" si="1"/>
        <v>158</v>
      </c>
      <c r="G18" s="13" t="s">
        <v>47</v>
      </c>
    </row>
    <row r="19" spans="1:7" s="18" customFormat="1" ht="46.5" customHeight="1">
      <c r="A19" s="4" t="s">
        <v>18</v>
      </c>
      <c r="B19" s="6">
        <v>14021900</v>
      </c>
      <c r="C19" s="7" t="s">
        <v>77</v>
      </c>
      <c r="D19" s="40">
        <v>620000</v>
      </c>
      <c r="E19" s="40">
        <v>171787.94</v>
      </c>
      <c r="F19" s="40">
        <f t="shared" si="1"/>
        <v>-448212.06</v>
      </c>
      <c r="G19" s="13">
        <f>E19/D19*100</f>
        <v>27.707732258064517</v>
      </c>
    </row>
    <row r="20" spans="1:7" s="18" customFormat="1" ht="42" customHeight="1">
      <c r="A20" s="4" t="s">
        <v>19</v>
      </c>
      <c r="B20" s="6">
        <v>14031900</v>
      </c>
      <c r="C20" s="7" t="s">
        <v>78</v>
      </c>
      <c r="D20" s="40">
        <v>2300000</v>
      </c>
      <c r="E20" s="40">
        <v>593041.94</v>
      </c>
      <c r="F20" s="40">
        <f t="shared" si="1"/>
        <v>-1706958.06</v>
      </c>
      <c r="G20" s="13">
        <f>E20/D20*100</f>
        <v>25.78443217391304</v>
      </c>
    </row>
    <row r="21" spans="1:7" s="18" customFormat="1" ht="44.25" customHeight="1">
      <c r="A21" s="4" t="s">
        <v>150</v>
      </c>
      <c r="B21" s="6">
        <v>14040000</v>
      </c>
      <c r="C21" s="7" t="s">
        <v>50</v>
      </c>
      <c r="D21" s="40">
        <v>6940000</v>
      </c>
      <c r="E21" s="40">
        <f>2182799.95+6577683.78</f>
        <v>8760483.73</v>
      </c>
      <c r="F21" s="40">
        <f t="shared" si="1"/>
        <v>1820483.7300000004</v>
      </c>
      <c r="G21" s="13">
        <f t="shared" si="0"/>
        <v>126.23175403458214</v>
      </c>
    </row>
    <row r="22" spans="1:7" s="18" customFormat="1" ht="33" customHeight="1">
      <c r="A22" s="4" t="s">
        <v>129</v>
      </c>
      <c r="B22" s="6">
        <v>18010000</v>
      </c>
      <c r="C22" s="7" t="s">
        <v>114</v>
      </c>
      <c r="D22" s="40">
        <f>D23+D24+D25</f>
        <v>36605900</v>
      </c>
      <c r="E22" s="40">
        <f>E23+E24+E25</f>
        <v>43869857.81</v>
      </c>
      <c r="F22" s="40">
        <f t="shared" si="1"/>
        <v>7263957.810000002</v>
      </c>
      <c r="G22" s="13">
        <f t="shared" si="0"/>
        <v>119.8436804176376</v>
      </c>
    </row>
    <row r="23" spans="1:7" s="18" customFormat="1" ht="46.5">
      <c r="A23" s="4" t="s">
        <v>164</v>
      </c>
      <c r="B23" s="6"/>
      <c r="C23" s="7" t="s">
        <v>115</v>
      </c>
      <c r="D23" s="40">
        <f>8900+183000+240000+756000</f>
        <v>1187900</v>
      </c>
      <c r="E23" s="40">
        <f>2353.1+24466.42+100161.06+896834.79</f>
        <v>1023815.37</v>
      </c>
      <c r="F23" s="40">
        <f t="shared" si="1"/>
        <v>-164084.63</v>
      </c>
      <c r="G23" s="13">
        <f t="shared" si="0"/>
        <v>86.18699974745348</v>
      </c>
    </row>
    <row r="24" spans="1:7" s="18" customFormat="1" ht="26.25" customHeight="1">
      <c r="A24" s="4" t="s">
        <v>151</v>
      </c>
      <c r="B24" s="6"/>
      <c r="C24" s="7" t="s">
        <v>116</v>
      </c>
      <c r="D24" s="40">
        <f>29850000+2835000+198000+2475000</f>
        <v>35358000</v>
      </c>
      <c r="E24" s="40">
        <f>37658420.11+2779476.53+152646.17+2255499.63</f>
        <v>42846042.440000005</v>
      </c>
      <c r="F24" s="40">
        <f t="shared" si="1"/>
        <v>7488042.440000005</v>
      </c>
      <c r="G24" s="13">
        <f t="shared" si="0"/>
        <v>121.17778844957294</v>
      </c>
    </row>
    <row r="25" spans="1:7" s="18" customFormat="1" ht="15">
      <c r="A25" s="4" t="s">
        <v>152</v>
      </c>
      <c r="B25" s="6"/>
      <c r="C25" s="7" t="s">
        <v>120</v>
      </c>
      <c r="D25" s="40">
        <v>60000</v>
      </c>
      <c r="E25" s="40">
        <v>0</v>
      </c>
      <c r="F25" s="40">
        <f t="shared" si="1"/>
        <v>-60000</v>
      </c>
      <c r="G25" s="13" t="s">
        <v>47</v>
      </c>
    </row>
    <row r="26" spans="1:7" s="18" customFormat="1" ht="24" customHeight="1">
      <c r="A26" s="4" t="s">
        <v>155</v>
      </c>
      <c r="B26" s="6">
        <v>18030000</v>
      </c>
      <c r="C26" s="7" t="s">
        <v>37</v>
      </c>
      <c r="D26" s="40">
        <v>14850</v>
      </c>
      <c r="E26" s="40">
        <v>7691</v>
      </c>
      <c r="F26" s="40">
        <f t="shared" si="1"/>
        <v>-7159</v>
      </c>
      <c r="G26" s="13">
        <f t="shared" si="0"/>
        <v>51.791245791245785</v>
      </c>
    </row>
    <row r="27" spans="1:7" s="18" customFormat="1" ht="30.75" hidden="1">
      <c r="A27" s="4" t="s">
        <v>76</v>
      </c>
      <c r="B27" s="6">
        <v>18040000</v>
      </c>
      <c r="C27" s="7" t="s">
        <v>51</v>
      </c>
      <c r="D27" s="40">
        <v>0</v>
      </c>
      <c r="E27" s="40">
        <v>0</v>
      </c>
      <c r="F27" s="40">
        <f t="shared" si="1"/>
        <v>0</v>
      </c>
      <c r="G27" s="13" t="s">
        <v>47</v>
      </c>
    </row>
    <row r="28" spans="1:7" s="18" customFormat="1" ht="27" customHeight="1">
      <c r="A28" s="4" t="s">
        <v>169</v>
      </c>
      <c r="B28" s="6">
        <v>18050000</v>
      </c>
      <c r="C28" s="7" t="s">
        <v>3</v>
      </c>
      <c r="D28" s="40">
        <v>21240000</v>
      </c>
      <c r="E28" s="40">
        <v>26472124.37</v>
      </c>
      <c r="F28" s="40">
        <f t="shared" si="1"/>
        <v>5232124.370000001</v>
      </c>
      <c r="G28" s="13">
        <f>E28/D28*100</f>
        <v>124.63335390772127</v>
      </c>
    </row>
    <row r="29" spans="1:7" s="18" customFormat="1" ht="51" customHeight="1" hidden="1">
      <c r="A29" s="4" t="s">
        <v>129</v>
      </c>
      <c r="B29" s="6">
        <v>19090000</v>
      </c>
      <c r="C29" s="7" t="s">
        <v>127</v>
      </c>
      <c r="D29" s="40">
        <v>0</v>
      </c>
      <c r="E29" s="40">
        <v>0</v>
      </c>
      <c r="F29" s="40">
        <f t="shared" si="1"/>
        <v>0</v>
      </c>
      <c r="G29" s="13" t="e">
        <f>E29/D29*100</f>
        <v>#DIV/0!</v>
      </c>
    </row>
    <row r="30" spans="1:7" s="18" customFormat="1" ht="21.75" customHeight="1">
      <c r="A30" s="4" t="s">
        <v>21</v>
      </c>
      <c r="B30" s="6">
        <v>20000000</v>
      </c>
      <c r="C30" s="7" t="s">
        <v>5</v>
      </c>
      <c r="D30" s="40">
        <f>D32+D33+D34+D36+D41+D42+D43+D35</f>
        <v>1266400</v>
      </c>
      <c r="E30" s="40">
        <f>E32+E33+E34+E36+E41+E42+E43+E35+E31</f>
        <v>1404991.5999999999</v>
      </c>
      <c r="F30" s="40">
        <f t="shared" si="1"/>
        <v>138591.59999999986</v>
      </c>
      <c r="G30" s="13">
        <f>E30/D30*100</f>
        <v>110.94374605180037</v>
      </c>
    </row>
    <row r="31" spans="1:7" s="18" customFormat="1" ht="29.25" customHeight="1" hidden="1">
      <c r="A31" s="4" t="s">
        <v>22</v>
      </c>
      <c r="B31" s="6">
        <v>21050000</v>
      </c>
      <c r="C31" s="7" t="s">
        <v>126</v>
      </c>
      <c r="D31" s="40">
        <v>0</v>
      </c>
      <c r="E31" s="40">
        <v>0</v>
      </c>
      <c r="F31" s="40">
        <f t="shared" si="1"/>
        <v>0</v>
      </c>
      <c r="G31" s="13" t="s">
        <v>47</v>
      </c>
    </row>
    <row r="32" spans="1:7" s="18" customFormat="1" ht="15" hidden="1">
      <c r="A32" s="4" t="s">
        <v>23</v>
      </c>
      <c r="B32" s="6">
        <v>21080500</v>
      </c>
      <c r="C32" s="7" t="s">
        <v>20</v>
      </c>
      <c r="D32" s="40"/>
      <c r="E32" s="40"/>
      <c r="F32" s="40">
        <f t="shared" si="1"/>
        <v>0</v>
      </c>
      <c r="G32" s="13" t="s">
        <v>47</v>
      </c>
    </row>
    <row r="33" spans="1:7" s="18" customFormat="1" ht="25.5" customHeight="1">
      <c r="A33" s="4" t="s">
        <v>22</v>
      </c>
      <c r="B33" s="6">
        <v>21081100</v>
      </c>
      <c r="C33" s="7" t="s">
        <v>6</v>
      </c>
      <c r="D33" s="40">
        <v>13700</v>
      </c>
      <c r="E33" s="40">
        <v>39965</v>
      </c>
      <c r="F33" s="40">
        <f t="shared" si="1"/>
        <v>26265</v>
      </c>
      <c r="G33" s="13" t="s">
        <v>161</v>
      </c>
    </row>
    <row r="34" spans="1:7" s="18" customFormat="1" ht="46.5" hidden="1">
      <c r="A34" s="4" t="s">
        <v>25</v>
      </c>
      <c r="B34" s="6">
        <v>21081500</v>
      </c>
      <c r="C34" s="7" t="s">
        <v>59</v>
      </c>
      <c r="D34" s="40">
        <v>0</v>
      </c>
      <c r="E34" s="40">
        <v>0</v>
      </c>
      <c r="F34" s="40">
        <f t="shared" si="1"/>
        <v>0</v>
      </c>
      <c r="G34" s="13" t="s">
        <v>47</v>
      </c>
    </row>
    <row r="35" spans="1:7" s="18" customFormat="1" ht="26.25" customHeight="1">
      <c r="A35" s="4" t="s">
        <v>23</v>
      </c>
      <c r="B35" s="6">
        <v>21081700</v>
      </c>
      <c r="C35" s="7" t="s">
        <v>100</v>
      </c>
      <c r="D35" s="40">
        <v>37800</v>
      </c>
      <c r="E35" s="40">
        <v>26690.2</v>
      </c>
      <c r="F35" s="40">
        <f t="shared" si="1"/>
        <v>-11109.8</v>
      </c>
      <c r="G35" s="13">
        <f aca="true" t="shared" si="2" ref="G35:G44">E35/D35*100</f>
        <v>70.60899470899471</v>
      </c>
    </row>
    <row r="36" spans="1:7" s="18" customFormat="1" ht="26.25" customHeight="1">
      <c r="A36" s="4" t="s">
        <v>24</v>
      </c>
      <c r="B36" s="6">
        <v>22010000</v>
      </c>
      <c r="C36" s="7" t="s">
        <v>62</v>
      </c>
      <c r="D36" s="40">
        <v>898200</v>
      </c>
      <c r="E36" s="40">
        <v>324662.24</v>
      </c>
      <c r="F36" s="40">
        <f t="shared" si="1"/>
        <v>-573537.76</v>
      </c>
      <c r="G36" s="13">
        <f t="shared" si="2"/>
        <v>36.14587397016255</v>
      </c>
    </row>
    <row r="37" spans="1:7" s="18" customFormat="1" ht="46.5" hidden="1">
      <c r="A37" s="4" t="s">
        <v>63</v>
      </c>
      <c r="B37" s="6">
        <v>22010300</v>
      </c>
      <c r="C37" s="28" t="s">
        <v>68</v>
      </c>
      <c r="D37" s="40">
        <v>35600</v>
      </c>
      <c r="E37" s="40">
        <v>52877</v>
      </c>
      <c r="F37" s="40">
        <f>E37-D37</f>
        <v>17277</v>
      </c>
      <c r="G37" s="13">
        <f t="shared" si="2"/>
        <v>148.5308988764045</v>
      </c>
    </row>
    <row r="38" spans="1:7" s="18" customFormat="1" ht="30.75" customHeight="1" hidden="1">
      <c r="A38" s="4" t="s">
        <v>64</v>
      </c>
      <c r="B38" s="6">
        <v>22012500</v>
      </c>
      <c r="C38" s="7" t="s">
        <v>52</v>
      </c>
      <c r="D38" s="40">
        <v>674800</v>
      </c>
      <c r="E38" s="40">
        <v>841933.12</v>
      </c>
      <c r="F38" s="40">
        <f t="shared" si="1"/>
        <v>167133.12</v>
      </c>
      <c r="G38" s="13">
        <f t="shared" si="2"/>
        <v>124.76780082987551</v>
      </c>
    </row>
    <row r="39" spans="1:7" s="18" customFormat="1" ht="51.75" customHeight="1" hidden="1">
      <c r="A39" s="4" t="s">
        <v>66</v>
      </c>
      <c r="B39" s="6">
        <v>22012600</v>
      </c>
      <c r="C39" s="7" t="s">
        <v>65</v>
      </c>
      <c r="D39" s="40">
        <v>101100</v>
      </c>
      <c r="E39" s="40">
        <v>120830</v>
      </c>
      <c r="F39" s="40">
        <f t="shared" si="1"/>
        <v>19730</v>
      </c>
      <c r="G39" s="13">
        <f t="shared" si="2"/>
        <v>119.51533135509396</v>
      </c>
    </row>
    <row r="40" spans="1:7" s="18" customFormat="1" ht="93" hidden="1">
      <c r="A40" s="4" t="s">
        <v>69</v>
      </c>
      <c r="B40" s="6">
        <v>22012900</v>
      </c>
      <c r="C40" s="28" t="s">
        <v>67</v>
      </c>
      <c r="D40" s="40">
        <v>5700</v>
      </c>
      <c r="E40" s="40">
        <v>7684</v>
      </c>
      <c r="F40" s="40">
        <f t="shared" si="1"/>
        <v>1984</v>
      </c>
      <c r="G40" s="13">
        <f t="shared" si="2"/>
        <v>134.80701754385964</v>
      </c>
    </row>
    <row r="41" spans="1:7" s="18" customFormat="1" ht="45.75" customHeight="1">
      <c r="A41" s="4" t="s">
        <v>25</v>
      </c>
      <c r="B41" s="6">
        <v>22080400</v>
      </c>
      <c r="C41" s="7" t="s">
        <v>7</v>
      </c>
      <c r="D41" s="40">
        <v>299700</v>
      </c>
      <c r="E41" s="40">
        <v>324544.01</v>
      </c>
      <c r="F41" s="40">
        <f t="shared" si="1"/>
        <v>24844.01000000001</v>
      </c>
      <c r="G41" s="13">
        <f t="shared" si="2"/>
        <v>108.28962629295964</v>
      </c>
    </row>
    <row r="42" spans="1:7" s="18" customFormat="1" ht="30" customHeight="1">
      <c r="A42" s="4" t="s">
        <v>26</v>
      </c>
      <c r="B42" s="6">
        <v>22090000</v>
      </c>
      <c r="C42" s="7" t="s">
        <v>8</v>
      </c>
      <c r="D42" s="40">
        <v>17000</v>
      </c>
      <c r="E42" s="40">
        <v>7629.23</v>
      </c>
      <c r="F42" s="40">
        <f t="shared" si="1"/>
        <v>-9370.77</v>
      </c>
      <c r="G42" s="13">
        <f>E42/D42*100</f>
        <v>44.877823529411764</v>
      </c>
    </row>
    <row r="43" spans="1:7" s="18" customFormat="1" ht="30" customHeight="1">
      <c r="A43" s="4" t="s">
        <v>49</v>
      </c>
      <c r="B43" s="6">
        <v>24060300</v>
      </c>
      <c r="C43" s="7" t="s">
        <v>20</v>
      </c>
      <c r="D43" s="40">
        <v>0</v>
      </c>
      <c r="E43" s="40">
        <v>681500.92</v>
      </c>
      <c r="F43" s="40">
        <f t="shared" si="1"/>
        <v>681500.92</v>
      </c>
      <c r="G43" s="13" t="s">
        <v>47</v>
      </c>
    </row>
    <row r="44" spans="1:7" s="18" customFormat="1" ht="15" hidden="1">
      <c r="A44" s="4" t="s">
        <v>41</v>
      </c>
      <c r="B44" s="6">
        <v>24060600</v>
      </c>
      <c r="C44" s="7" t="s">
        <v>20</v>
      </c>
      <c r="D44" s="40">
        <v>0</v>
      </c>
      <c r="E44" s="40">
        <v>0</v>
      </c>
      <c r="F44" s="40">
        <f t="shared" si="1"/>
        <v>0</v>
      </c>
      <c r="G44" s="13" t="e">
        <f t="shared" si="2"/>
        <v>#DIV/0!</v>
      </c>
    </row>
    <row r="45" spans="1:7" s="18" customFormat="1" ht="15" hidden="1">
      <c r="A45" s="4" t="s">
        <v>27</v>
      </c>
      <c r="B45" s="6">
        <v>30000000</v>
      </c>
      <c r="C45" s="7" t="s">
        <v>9</v>
      </c>
      <c r="D45" s="40">
        <v>0</v>
      </c>
      <c r="E45" s="40">
        <f>E46+E47</f>
        <v>0</v>
      </c>
      <c r="F45" s="40">
        <f t="shared" si="1"/>
        <v>0</v>
      </c>
      <c r="G45" s="13" t="s">
        <v>47</v>
      </c>
    </row>
    <row r="46" spans="1:7" s="18" customFormat="1" ht="62.25" hidden="1">
      <c r="A46" s="4" t="s">
        <v>28</v>
      </c>
      <c r="B46" s="6">
        <v>31010200</v>
      </c>
      <c r="C46" s="7" t="s">
        <v>53</v>
      </c>
      <c r="D46" s="40">
        <v>0</v>
      </c>
      <c r="E46" s="40">
        <v>0</v>
      </c>
      <c r="F46" s="40">
        <f t="shared" si="1"/>
        <v>0</v>
      </c>
      <c r="G46" s="13" t="s">
        <v>47</v>
      </c>
    </row>
    <row r="47" spans="1:7" s="18" customFormat="1" ht="30.75" hidden="1">
      <c r="A47" s="4" t="s">
        <v>81</v>
      </c>
      <c r="B47" s="6">
        <v>31020000</v>
      </c>
      <c r="C47" s="7" t="s">
        <v>90</v>
      </c>
      <c r="D47" s="40">
        <v>0</v>
      </c>
      <c r="E47" s="40">
        <v>0</v>
      </c>
      <c r="F47" s="40">
        <f t="shared" si="1"/>
        <v>0</v>
      </c>
      <c r="G47" s="13" t="s">
        <v>47</v>
      </c>
    </row>
    <row r="48" spans="1:7" s="18" customFormat="1" ht="37.5" customHeight="1">
      <c r="A48" s="51" t="s">
        <v>106</v>
      </c>
      <c r="B48" s="52"/>
      <c r="C48" s="52"/>
      <c r="D48" s="40">
        <f>D15+D30+D45</f>
        <v>482839650</v>
      </c>
      <c r="E48" s="40">
        <f>E15+E30+E45</f>
        <v>511340162.8000001</v>
      </c>
      <c r="F48" s="40">
        <f t="shared" si="1"/>
        <v>28500512.80000007</v>
      </c>
      <c r="G48" s="13">
        <f aca="true" t="shared" si="3" ref="G48:G76">E48/D48*100</f>
        <v>105.90268690651234</v>
      </c>
    </row>
    <row r="49" spans="1:7" s="18" customFormat="1" ht="29.25" customHeight="1">
      <c r="A49" s="4" t="s">
        <v>27</v>
      </c>
      <c r="B49" s="6">
        <v>40000000</v>
      </c>
      <c r="C49" s="7" t="s">
        <v>10</v>
      </c>
      <c r="D49" s="40">
        <f>D53+D50+D60+D58</f>
        <v>62720967.53</v>
      </c>
      <c r="E49" s="40">
        <f>E53+E50+E60+E58</f>
        <v>62598279.44</v>
      </c>
      <c r="F49" s="40">
        <f t="shared" si="1"/>
        <v>-122688.09000000358</v>
      </c>
      <c r="G49" s="13">
        <f t="shared" si="3"/>
        <v>99.80439062911248</v>
      </c>
    </row>
    <row r="50" spans="1:7" s="18" customFormat="1" ht="15" customHeight="1" hidden="1">
      <c r="A50" s="4" t="s">
        <v>29</v>
      </c>
      <c r="B50" s="6">
        <v>41020000</v>
      </c>
      <c r="C50" s="7" t="s">
        <v>11</v>
      </c>
      <c r="D50" s="40">
        <f>D51+D52</f>
        <v>0</v>
      </c>
      <c r="E50" s="40">
        <f>E51+E52</f>
        <v>0</v>
      </c>
      <c r="F50" s="40">
        <f t="shared" si="1"/>
        <v>0</v>
      </c>
      <c r="G50" s="13" t="e">
        <f t="shared" si="3"/>
        <v>#DIV/0!</v>
      </c>
    </row>
    <row r="51" spans="1:7" s="18" customFormat="1" ht="0.75" customHeight="1" hidden="1">
      <c r="A51" s="4" t="s">
        <v>30</v>
      </c>
      <c r="B51" s="6">
        <v>41020601</v>
      </c>
      <c r="C51" s="7" t="s">
        <v>12</v>
      </c>
      <c r="D51" s="40"/>
      <c r="E51" s="40"/>
      <c r="F51" s="40">
        <f t="shared" si="1"/>
        <v>0</v>
      </c>
      <c r="G51" s="13" t="e">
        <f t="shared" si="3"/>
        <v>#DIV/0!</v>
      </c>
    </row>
    <row r="52" spans="1:7" s="18" customFormat="1" ht="46.5" hidden="1">
      <c r="A52" s="4" t="s">
        <v>39</v>
      </c>
      <c r="B52" s="6">
        <v>41021201</v>
      </c>
      <c r="C52" s="7" t="s">
        <v>40</v>
      </c>
      <c r="D52" s="40"/>
      <c r="E52" s="40"/>
      <c r="F52" s="40">
        <f t="shared" si="1"/>
        <v>0</v>
      </c>
      <c r="G52" s="13" t="e">
        <f t="shared" si="3"/>
        <v>#DIV/0!</v>
      </c>
    </row>
    <row r="53" spans="1:7" s="18" customFormat="1" ht="36" customHeight="1">
      <c r="A53" s="4" t="s">
        <v>28</v>
      </c>
      <c r="B53" s="6">
        <v>41030000</v>
      </c>
      <c r="C53" s="7" t="s">
        <v>91</v>
      </c>
      <c r="D53" s="40">
        <f>SUM(D54:D57)</f>
        <v>57254600</v>
      </c>
      <c r="E53" s="40">
        <f>SUM(E54:E57)</f>
        <v>57254600</v>
      </c>
      <c r="F53" s="40">
        <f t="shared" si="1"/>
        <v>0</v>
      </c>
      <c r="G53" s="13">
        <f t="shared" si="3"/>
        <v>100</v>
      </c>
    </row>
    <row r="54" spans="1:7" s="18" customFormat="1" ht="15">
      <c r="A54" s="4" t="s">
        <v>130</v>
      </c>
      <c r="B54" s="6">
        <v>41033900</v>
      </c>
      <c r="C54" s="38" t="s">
        <v>54</v>
      </c>
      <c r="D54" s="40">
        <v>57254600</v>
      </c>
      <c r="E54" s="40">
        <v>57254600</v>
      </c>
      <c r="F54" s="40">
        <f t="shared" si="1"/>
        <v>0</v>
      </c>
      <c r="G54" s="13">
        <f t="shared" si="3"/>
        <v>100</v>
      </c>
    </row>
    <row r="55" spans="1:7" s="18" customFormat="1" ht="46.5" hidden="1">
      <c r="A55" s="4" t="s">
        <v>45</v>
      </c>
      <c r="B55" s="6">
        <v>41035500</v>
      </c>
      <c r="C55" s="38" t="s">
        <v>147</v>
      </c>
      <c r="D55" s="40">
        <v>0</v>
      </c>
      <c r="E55" s="40">
        <v>0</v>
      </c>
      <c r="F55" s="40">
        <f t="shared" si="1"/>
        <v>0</v>
      </c>
      <c r="G55" s="13" t="e">
        <f t="shared" si="3"/>
        <v>#DIV/0!</v>
      </c>
    </row>
    <row r="56" spans="1:7" s="18" customFormat="1" ht="46.5" hidden="1">
      <c r="A56" s="4" t="s">
        <v>46</v>
      </c>
      <c r="B56" s="6">
        <v>41034500</v>
      </c>
      <c r="C56" s="38" t="s">
        <v>70</v>
      </c>
      <c r="D56" s="40"/>
      <c r="E56" s="40"/>
      <c r="F56" s="40">
        <f t="shared" si="1"/>
        <v>0</v>
      </c>
      <c r="G56" s="13" t="e">
        <f t="shared" si="3"/>
        <v>#DIV/0!</v>
      </c>
    </row>
    <row r="57" spans="1:7" s="18" customFormat="1" ht="62.25" hidden="1">
      <c r="A57" s="4" t="s">
        <v>46</v>
      </c>
      <c r="B57" s="6">
        <v>41035100</v>
      </c>
      <c r="C57" s="38" t="s">
        <v>60</v>
      </c>
      <c r="D57" s="40"/>
      <c r="E57" s="40"/>
      <c r="F57" s="40">
        <f t="shared" si="1"/>
        <v>0</v>
      </c>
      <c r="G57" s="13" t="e">
        <f t="shared" si="3"/>
        <v>#DIV/0!</v>
      </c>
    </row>
    <row r="58" spans="1:7" s="18" customFormat="1" ht="15">
      <c r="A58" s="4" t="s">
        <v>71</v>
      </c>
      <c r="B58" s="6">
        <v>41040000</v>
      </c>
      <c r="C58" s="38" t="s">
        <v>167</v>
      </c>
      <c r="D58" s="40">
        <f>D59</f>
        <v>17639.53</v>
      </c>
      <c r="E58" s="40">
        <f>E59</f>
        <v>17639.53</v>
      </c>
      <c r="F58" s="40">
        <f t="shared" si="1"/>
        <v>0</v>
      </c>
      <c r="G58" s="13">
        <f t="shared" si="3"/>
        <v>100</v>
      </c>
    </row>
    <row r="59" spans="1:7" s="18" customFormat="1" ht="15">
      <c r="A59" s="4" t="s">
        <v>131</v>
      </c>
      <c r="B59" s="6">
        <v>41040400</v>
      </c>
      <c r="C59" s="38" t="s">
        <v>166</v>
      </c>
      <c r="D59" s="40">
        <v>17639.53</v>
      </c>
      <c r="E59" s="40">
        <v>17639.53</v>
      </c>
      <c r="F59" s="40">
        <f t="shared" si="1"/>
        <v>0</v>
      </c>
      <c r="G59" s="13">
        <f t="shared" si="3"/>
        <v>100</v>
      </c>
    </row>
    <row r="60" spans="1:7" s="18" customFormat="1" ht="30" customHeight="1">
      <c r="A60" s="4" t="s">
        <v>170</v>
      </c>
      <c r="B60" s="6">
        <v>41050000</v>
      </c>
      <c r="C60" s="38" t="s">
        <v>92</v>
      </c>
      <c r="D60" s="40">
        <f>D61+D62+D63+D65+D71+D73+D74+D68+D69+D70+D72+D64+D66+D67+D75</f>
        <v>5448728</v>
      </c>
      <c r="E60" s="40">
        <f>E61+E62+E63+E65+E71+E73+E74+E68+E69+E70+E72+E64+E66+E67+E75</f>
        <v>5326039.91</v>
      </c>
      <c r="F60" s="40">
        <f t="shared" si="1"/>
        <v>-122688.08999999985</v>
      </c>
      <c r="G60" s="13">
        <f t="shared" si="3"/>
        <v>97.74831685486961</v>
      </c>
    </row>
    <row r="61" spans="1:7" s="18" customFormat="1" ht="108.75" hidden="1">
      <c r="A61" s="4" t="s">
        <v>82</v>
      </c>
      <c r="B61" s="6">
        <v>41050100</v>
      </c>
      <c r="C61" s="38" t="s">
        <v>93</v>
      </c>
      <c r="D61" s="40"/>
      <c r="E61" s="40"/>
      <c r="F61" s="40">
        <f t="shared" si="1"/>
        <v>0</v>
      </c>
      <c r="G61" s="13" t="e">
        <f t="shared" si="3"/>
        <v>#DIV/0!</v>
      </c>
    </row>
    <row r="62" spans="1:7" s="18" customFormat="1" ht="62.25" hidden="1">
      <c r="A62" s="4" t="s">
        <v>83</v>
      </c>
      <c r="B62" s="6">
        <v>41050200</v>
      </c>
      <c r="C62" s="38" t="s">
        <v>94</v>
      </c>
      <c r="D62" s="40"/>
      <c r="E62" s="40"/>
      <c r="F62" s="40">
        <f t="shared" si="1"/>
        <v>0</v>
      </c>
      <c r="G62" s="13" t="e">
        <f t="shared" si="3"/>
        <v>#DIV/0!</v>
      </c>
    </row>
    <row r="63" spans="1:7" s="18" customFormat="1" ht="186.75" hidden="1">
      <c r="A63" s="4" t="s">
        <v>84</v>
      </c>
      <c r="B63" s="6">
        <v>41050300</v>
      </c>
      <c r="C63" s="38" t="s">
        <v>95</v>
      </c>
      <c r="D63" s="40"/>
      <c r="E63" s="40"/>
      <c r="F63" s="40">
        <f t="shared" si="1"/>
        <v>0</v>
      </c>
      <c r="G63" s="13" t="e">
        <f t="shared" si="3"/>
        <v>#DIV/0!</v>
      </c>
    </row>
    <row r="64" spans="1:7" s="18" customFormat="1" ht="78" hidden="1">
      <c r="A64" s="4" t="s">
        <v>85</v>
      </c>
      <c r="B64" s="6">
        <v>41050400</v>
      </c>
      <c r="C64" s="38" t="s">
        <v>108</v>
      </c>
      <c r="D64" s="40"/>
      <c r="E64" s="40"/>
      <c r="F64" s="40">
        <f t="shared" si="1"/>
        <v>0</v>
      </c>
      <c r="G64" s="13" t="e">
        <f t="shared" si="3"/>
        <v>#DIV/0!</v>
      </c>
    </row>
    <row r="65" spans="1:7" s="18" customFormat="1" ht="156" hidden="1">
      <c r="A65" s="4" t="s">
        <v>86</v>
      </c>
      <c r="B65" s="6">
        <v>41050700</v>
      </c>
      <c r="C65" s="39" t="s">
        <v>96</v>
      </c>
      <c r="D65" s="40"/>
      <c r="E65" s="40"/>
      <c r="F65" s="40">
        <f t="shared" si="1"/>
        <v>0</v>
      </c>
      <c r="G65" s="13" t="e">
        <f t="shared" si="3"/>
        <v>#DIV/0!</v>
      </c>
    </row>
    <row r="66" spans="1:7" s="18" customFormat="1" ht="62.25" hidden="1">
      <c r="A66" s="4" t="s">
        <v>87</v>
      </c>
      <c r="B66" s="6">
        <v>41050800</v>
      </c>
      <c r="C66" s="39" t="s">
        <v>109</v>
      </c>
      <c r="D66" s="40"/>
      <c r="E66" s="40"/>
      <c r="F66" s="40">
        <f t="shared" si="1"/>
        <v>0</v>
      </c>
      <c r="G66" s="13" t="e">
        <f t="shared" si="3"/>
        <v>#DIV/0!</v>
      </c>
    </row>
    <row r="67" spans="1:7" s="18" customFormat="1" ht="93" hidden="1">
      <c r="A67" s="4" t="s">
        <v>88</v>
      </c>
      <c r="B67" s="6">
        <v>41050900</v>
      </c>
      <c r="C67" s="39" t="s">
        <v>122</v>
      </c>
      <c r="D67" s="40"/>
      <c r="E67" s="40"/>
      <c r="F67" s="40">
        <f t="shared" si="1"/>
        <v>0</v>
      </c>
      <c r="G67" s="13" t="e">
        <f>E67/D67*100</f>
        <v>#DIV/0!</v>
      </c>
    </row>
    <row r="68" spans="1:7" s="18" customFormat="1" ht="49.5" customHeight="1">
      <c r="A68" s="4" t="s">
        <v>171</v>
      </c>
      <c r="B68" s="6">
        <v>41051000</v>
      </c>
      <c r="C68" s="39" t="s">
        <v>104</v>
      </c>
      <c r="D68" s="40">
        <v>899204</v>
      </c>
      <c r="E68" s="40">
        <v>899204</v>
      </c>
      <c r="F68" s="40">
        <f t="shared" si="1"/>
        <v>0</v>
      </c>
      <c r="G68" s="13">
        <f t="shared" si="3"/>
        <v>100</v>
      </c>
    </row>
    <row r="69" spans="1:7" s="18" customFormat="1" ht="53.25" customHeight="1" hidden="1">
      <c r="A69" s="4" t="s">
        <v>132</v>
      </c>
      <c r="B69" s="6">
        <v>41051200</v>
      </c>
      <c r="C69" s="39" t="s">
        <v>101</v>
      </c>
      <c r="D69" s="40">
        <v>0</v>
      </c>
      <c r="E69" s="40">
        <v>0</v>
      </c>
      <c r="F69" s="40">
        <f t="shared" si="1"/>
        <v>0</v>
      </c>
      <c r="G69" s="13" t="e">
        <f t="shared" si="3"/>
        <v>#DIV/0!</v>
      </c>
    </row>
    <row r="70" spans="1:7" s="18" customFormat="1" ht="62.25" hidden="1">
      <c r="A70" s="4" t="s">
        <v>89</v>
      </c>
      <c r="B70" s="6">
        <v>41051400</v>
      </c>
      <c r="C70" s="39" t="s">
        <v>102</v>
      </c>
      <c r="D70" s="40">
        <v>0</v>
      </c>
      <c r="E70" s="40">
        <v>0</v>
      </c>
      <c r="F70" s="40">
        <f t="shared" si="1"/>
        <v>0</v>
      </c>
      <c r="G70" s="13" t="e">
        <f t="shared" si="3"/>
        <v>#DIV/0!</v>
      </c>
    </row>
    <row r="71" spans="1:7" s="18" customFormat="1" ht="46.5" hidden="1">
      <c r="A71" s="4" t="s">
        <v>84</v>
      </c>
      <c r="B71" s="6">
        <v>41051500</v>
      </c>
      <c r="C71" s="38" t="s">
        <v>97</v>
      </c>
      <c r="D71" s="40">
        <v>0</v>
      </c>
      <c r="E71" s="40">
        <v>0</v>
      </c>
      <c r="F71" s="40">
        <f t="shared" si="1"/>
        <v>0</v>
      </c>
      <c r="G71" s="13" t="e">
        <f t="shared" si="3"/>
        <v>#DIV/0!</v>
      </c>
    </row>
    <row r="72" spans="1:7" s="18" customFormat="1" ht="46.5" hidden="1">
      <c r="A72" s="4" t="s">
        <v>123</v>
      </c>
      <c r="B72" s="6">
        <v>41051600</v>
      </c>
      <c r="C72" s="38" t="s">
        <v>107</v>
      </c>
      <c r="D72" s="40"/>
      <c r="E72" s="40"/>
      <c r="F72" s="40">
        <f t="shared" si="1"/>
        <v>0</v>
      </c>
      <c r="G72" s="13" t="e">
        <f t="shared" si="3"/>
        <v>#DIV/0!</v>
      </c>
    </row>
    <row r="73" spans="1:7" s="18" customFormat="1" ht="62.25" hidden="1">
      <c r="A73" s="4" t="s">
        <v>124</v>
      </c>
      <c r="B73" s="6">
        <v>41051700</v>
      </c>
      <c r="C73" s="38" t="s">
        <v>145</v>
      </c>
      <c r="D73" s="40">
        <v>0</v>
      </c>
      <c r="E73" s="40">
        <v>0</v>
      </c>
      <c r="F73" s="40">
        <f t="shared" si="1"/>
        <v>0</v>
      </c>
      <c r="G73" s="13" t="e">
        <f t="shared" si="3"/>
        <v>#DIV/0!</v>
      </c>
    </row>
    <row r="74" spans="1:7" s="18" customFormat="1" ht="27" customHeight="1">
      <c r="A74" s="4" t="s">
        <v>172</v>
      </c>
      <c r="B74" s="6">
        <v>41053900</v>
      </c>
      <c r="C74" s="38" t="s">
        <v>56</v>
      </c>
      <c r="D74" s="40">
        <v>4549524</v>
      </c>
      <c r="E74" s="40">
        <v>4426835.91</v>
      </c>
      <c r="F74" s="40">
        <f t="shared" si="1"/>
        <v>-122688.08999999985</v>
      </c>
      <c r="G74" s="13">
        <f t="shared" si="3"/>
        <v>97.30327634275586</v>
      </c>
    </row>
    <row r="75" spans="1:7" s="18" customFormat="1" ht="53.25" customHeight="1" hidden="1">
      <c r="A75" s="4" t="s">
        <v>133</v>
      </c>
      <c r="B75" s="6">
        <v>41055000</v>
      </c>
      <c r="C75" s="7" t="s">
        <v>125</v>
      </c>
      <c r="D75" s="40">
        <v>0</v>
      </c>
      <c r="E75" s="40">
        <v>0</v>
      </c>
      <c r="F75" s="40">
        <f t="shared" si="1"/>
        <v>0</v>
      </c>
      <c r="G75" s="13" t="e">
        <f t="shared" si="3"/>
        <v>#DIV/0!</v>
      </c>
    </row>
    <row r="76" spans="1:7" s="18" customFormat="1" ht="48" customHeight="1">
      <c r="A76" s="51" t="s">
        <v>142</v>
      </c>
      <c r="B76" s="52"/>
      <c r="C76" s="52"/>
      <c r="D76" s="40">
        <f>D48+D49</f>
        <v>545560617.53</v>
      </c>
      <c r="E76" s="40">
        <f>E48+E49</f>
        <v>573938442.24</v>
      </c>
      <c r="F76" s="40">
        <f t="shared" si="1"/>
        <v>28377824.71000004</v>
      </c>
      <c r="G76" s="13">
        <f t="shared" si="3"/>
        <v>105.20158966724529</v>
      </c>
    </row>
    <row r="77" spans="1:7" s="20" customFormat="1" ht="24" customHeight="1">
      <c r="A77" s="58" t="s">
        <v>33</v>
      </c>
      <c r="B77" s="59"/>
      <c r="C77" s="59"/>
      <c r="D77" s="59"/>
      <c r="E77" s="59"/>
      <c r="F77" s="59"/>
      <c r="G77" s="59"/>
    </row>
    <row r="78" spans="1:7" s="18" customFormat="1" ht="25.5" customHeight="1">
      <c r="A78" s="4">
        <v>1</v>
      </c>
      <c r="B78" s="6">
        <v>10000000</v>
      </c>
      <c r="C78" s="7" t="s">
        <v>2</v>
      </c>
      <c r="D78" s="40">
        <f>D81+D79+D80</f>
        <v>168750</v>
      </c>
      <c r="E78" s="40">
        <f>E81+E79+E80</f>
        <v>337295.21</v>
      </c>
      <c r="F78" s="40">
        <f aca="true" t="shared" si="4" ref="F78:F96">E78-D78</f>
        <v>168545.21000000002</v>
      </c>
      <c r="G78" s="13">
        <f>E78/D78*100</f>
        <v>199.87864296296297</v>
      </c>
    </row>
    <row r="79" spans="1:7" s="18" customFormat="1" ht="41.25" customHeight="1" hidden="1">
      <c r="A79" s="4" t="s">
        <v>16</v>
      </c>
      <c r="B79" s="6">
        <v>12020000</v>
      </c>
      <c r="C79" s="7" t="s">
        <v>79</v>
      </c>
      <c r="D79" s="40">
        <v>0</v>
      </c>
      <c r="E79" s="40">
        <v>0</v>
      </c>
      <c r="F79" s="40">
        <f>E79-D79</f>
        <v>0</v>
      </c>
      <c r="G79" s="13" t="s">
        <v>47</v>
      </c>
    </row>
    <row r="80" spans="1:7" s="18" customFormat="1" ht="69.75" customHeight="1" hidden="1">
      <c r="A80" s="4" t="s">
        <v>17</v>
      </c>
      <c r="B80" s="6">
        <v>18041500</v>
      </c>
      <c r="C80" s="7" t="s">
        <v>57</v>
      </c>
      <c r="D80" s="40">
        <v>0</v>
      </c>
      <c r="E80" s="40">
        <v>0</v>
      </c>
      <c r="F80" s="40">
        <f>E80-D80</f>
        <v>0</v>
      </c>
      <c r="G80" s="13" t="s">
        <v>47</v>
      </c>
    </row>
    <row r="81" spans="1:7" s="18" customFormat="1" ht="28.5" customHeight="1">
      <c r="A81" s="4" t="s">
        <v>15</v>
      </c>
      <c r="B81" s="6">
        <v>19000000</v>
      </c>
      <c r="C81" s="7" t="s">
        <v>4</v>
      </c>
      <c r="D81" s="40">
        <v>168750</v>
      </c>
      <c r="E81" s="40">
        <v>337295.21</v>
      </c>
      <c r="F81" s="40">
        <f t="shared" si="4"/>
        <v>168545.21000000002</v>
      </c>
      <c r="G81" s="13">
        <f>E81/D81*100</f>
        <v>199.87864296296297</v>
      </c>
    </row>
    <row r="82" spans="1:7" s="18" customFormat="1" ht="78" hidden="1">
      <c r="A82" s="4" t="s">
        <v>34</v>
      </c>
      <c r="B82" s="6">
        <v>18041500</v>
      </c>
      <c r="C82" s="11" t="s">
        <v>57</v>
      </c>
      <c r="D82" s="40"/>
      <c r="E82" s="40"/>
      <c r="F82" s="40">
        <f t="shared" si="4"/>
        <v>0</v>
      </c>
      <c r="G82" s="13" t="s">
        <v>47</v>
      </c>
    </row>
    <row r="83" spans="1:7" s="18" customFormat="1" ht="24.75" customHeight="1">
      <c r="A83" s="4" t="s">
        <v>21</v>
      </c>
      <c r="B83" s="6">
        <v>20000000</v>
      </c>
      <c r="C83" s="7" t="s">
        <v>5</v>
      </c>
      <c r="D83" s="40">
        <f>D84+D86+D85</f>
        <v>11089565</v>
      </c>
      <c r="E83" s="40">
        <f>E85+E86+E84</f>
        <v>10572565.82</v>
      </c>
      <c r="F83" s="40">
        <f t="shared" si="4"/>
        <v>-516999.1799999997</v>
      </c>
      <c r="G83" s="13">
        <f>E83/D83*100</f>
        <v>95.33796699870555</v>
      </c>
    </row>
    <row r="84" spans="1:7" s="18" customFormat="1" ht="30.75" hidden="1">
      <c r="A84" s="4" t="s">
        <v>22</v>
      </c>
      <c r="B84" s="6">
        <v>21110000</v>
      </c>
      <c r="C84" s="7" t="s">
        <v>128</v>
      </c>
      <c r="D84" s="40">
        <v>0</v>
      </c>
      <c r="E84" s="40">
        <v>0</v>
      </c>
      <c r="F84" s="40">
        <f t="shared" si="4"/>
        <v>0</v>
      </c>
      <c r="G84" s="13" t="s">
        <v>47</v>
      </c>
    </row>
    <row r="85" spans="1:7" s="18" customFormat="1" ht="46.5" customHeight="1">
      <c r="A85" s="4" t="s">
        <v>22</v>
      </c>
      <c r="B85" s="6">
        <v>24062100</v>
      </c>
      <c r="C85" s="7" t="s">
        <v>168</v>
      </c>
      <c r="D85" s="40">
        <v>0</v>
      </c>
      <c r="E85" s="40">
        <v>47468.21</v>
      </c>
      <c r="F85" s="40">
        <f t="shared" si="4"/>
        <v>47468.21</v>
      </c>
      <c r="G85" s="13" t="s">
        <v>47</v>
      </c>
    </row>
    <row r="86" spans="1:7" s="18" customFormat="1" ht="25.5" customHeight="1">
      <c r="A86" s="4" t="s">
        <v>23</v>
      </c>
      <c r="B86" s="6">
        <v>25000000</v>
      </c>
      <c r="C86" s="7" t="s">
        <v>141</v>
      </c>
      <c r="D86" s="40">
        <v>11089565</v>
      </c>
      <c r="E86" s="40">
        <v>10525097.61</v>
      </c>
      <c r="F86" s="40">
        <f t="shared" si="4"/>
        <v>-564467.3900000006</v>
      </c>
      <c r="G86" s="13">
        <f>E86/D86*100</f>
        <v>94.90992306731599</v>
      </c>
    </row>
    <row r="87" spans="1:7" s="18" customFormat="1" ht="22.5" customHeight="1" hidden="1">
      <c r="A87" s="4" t="s">
        <v>27</v>
      </c>
      <c r="B87" s="6">
        <v>30000000</v>
      </c>
      <c r="C87" s="7" t="s">
        <v>9</v>
      </c>
      <c r="D87" s="40">
        <f>D89+D88</f>
        <v>0</v>
      </c>
      <c r="E87" s="40">
        <f>E89+E88</f>
        <v>0</v>
      </c>
      <c r="F87" s="40">
        <f t="shared" si="4"/>
        <v>0</v>
      </c>
      <c r="G87" s="13" t="s">
        <v>47</v>
      </c>
    </row>
    <row r="88" spans="1:7" s="18" customFormat="1" ht="46.5" hidden="1">
      <c r="A88" s="4" t="s">
        <v>28</v>
      </c>
      <c r="B88" s="6">
        <v>31030000</v>
      </c>
      <c r="C88" s="7" t="s">
        <v>72</v>
      </c>
      <c r="D88" s="40">
        <v>0</v>
      </c>
      <c r="E88" s="40"/>
      <c r="F88" s="40">
        <f t="shared" si="4"/>
        <v>0</v>
      </c>
      <c r="G88" s="13" t="s">
        <v>47</v>
      </c>
    </row>
    <row r="89" spans="1:7" s="18" customFormat="1" ht="108.75" hidden="1">
      <c r="A89" s="4" t="s">
        <v>71</v>
      </c>
      <c r="B89" s="6">
        <v>33010100</v>
      </c>
      <c r="C89" s="7" t="s">
        <v>61</v>
      </c>
      <c r="D89" s="40">
        <v>0</v>
      </c>
      <c r="E89" s="40">
        <v>0</v>
      </c>
      <c r="F89" s="40">
        <f t="shared" si="4"/>
        <v>0</v>
      </c>
      <c r="G89" s="13" t="s">
        <v>47</v>
      </c>
    </row>
    <row r="90" spans="1:7" s="18" customFormat="1" ht="51.75" customHeight="1">
      <c r="A90" s="4" t="s">
        <v>27</v>
      </c>
      <c r="B90" s="6">
        <v>50110000</v>
      </c>
      <c r="C90" s="21" t="s">
        <v>58</v>
      </c>
      <c r="D90" s="40">
        <v>0</v>
      </c>
      <c r="E90" s="40">
        <v>125208.6</v>
      </c>
      <c r="F90" s="40">
        <f t="shared" si="4"/>
        <v>125208.6</v>
      </c>
      <c r="G90" s="13" t="s">
        <v>47</v>
      </c>
    </row>
    <row r="91" spans="1:7" s="18" customFormat="1" ht="51" customHeight="1">
      <c r="A91" s="63" t="s">
        <v>110</v>
      </c>
      <c r="B91" s="64"/>
      <c r="C91" s="65"/>
      <c r="D91" s="40">
        <f>D90+D83+D78+D87</f>
        <v>11258315</v>
      </c>
      <c r="E91" s="40">
        <f>E90+E83+E78+E87</f>
        <v>11035069.63</v>
      </c>
      <c r="F91" s="40">
        <f t="shared" si="4"/>
        <v>-223245.36999999918</v>
      </c>
      <c r="G91" s="13">
        <f aca="true" t="shared" si="5" ref="G91:G96">E91/D91*100</f>
        <v>98.01706232238129</v>
      </c>
    </row>
    <row r="92" spans="1:7" s="18" customFormat="1" ht="68.25" customHeight="1" hidden="1">
      <c r="A92" s="4" t="s">
        <v>38</v>
      </c>
      <c r="B92" s="6">
        <v>41035101</v>
      </c>
      <c r="C92" s="22" t="s">
        <v>36</v>
      </c>
      <c r="D92" s="40">
        <v>0</v>
      </c>
      <c r="E92" s="40">
        <v>0</v>
      </c>
      <c r="F92" s="40">
        <f t="shared" si="4"/>
        <v>0</v>
      </c>
      <c r="G92" s="13" t="e">
        <f t="shared" si="5"/>
        <v>#DIV/0!</v>
      </c>
    </row>
    <row r="93" spans="1:7" s="18" customFormat="1" ht="197.25" customHeight="1" hidden="1">
      <c r="A93" s="4" t="s">
        <v>43</v>
      </c>
      <c r="B93" s="6">
        <v>41036601</v>
      </c>
      <c r="C93" s="17" t="s">
        <v>44</v>
      </c>
      <c r="D93" s="40">
        <v>0</v>
      </c>
      <c r="E93" s="40">
        <v>0</v>
      </c>
      <c r="F93" s="40">
        <f t="shared" si="4"/>
        <v>0</v>
      </c>
      <c r="G93" s="13" t="e">
        <f t="shared" si="5"/>
        <v>#DIV/0!</v>
      </c>
    </row>
    <row r="94" spans="1:7" s="18" customFormat="1" ht="78" hidden="1">
      <c r="A94" s="4" t="s">
        <v>111</v>
      </c>
      <c r="B94" s="6">
        <v>41052600</v>
      </c>
      <c r="C94" s="17" t="s">
        <v>112</v>
      </c>
      <c r="D94" s="40">
        <v>0</v>
      </c>
      <c r="E94" s="40">
        <v>0</v>
      </c>
      <c r="F94" s="40">
        <f t="shared" si="4"/>
        <v>0</v>
      </c>
      <c r="G94" s="13" t="e">
        <f t="shared" si="5"/>
        <v>#DIV/0!</v>
      </c>
    </row>
    <row r="95" spans="1:7" s="18" customFormat="1" ht="46.5" customHeight="1">
      <c r="A95" s="63" t="s">
        <v>113</v>
      </c>
      <c r="B95" s="64"/>
      <c r="C95" s="65"/>
      <c r="D95" s="40">
        <f>D91+D94</f>
        <v>11258315</v>
      </c>
      <c r="E95" s="40">
        <f>E91+E94</f>
        <v>11035069.63</v>
      </c>
      <c r="F95" s="40">
        <f t="shared" si="4"/>
        <v>-223245.36999999918</v>
      </c>
      <c r="G95" s="13">
        <f t="shared" si="5"/>
        <v>98.01706232238129</v>
      </c>
    </row>
    <row r="96" spans="1:7" s="18" customFormat="1" ht="39.75" customHeight="1">
      <c r="A96" s="63" t="s">
        <v>35</v>
      </c>
      <c r="B96" s="64"/>
      <c r="C96" s="65"/>
      <c r="D96" s="40">
        <f>D95+D76</f>
        <v>556818932.53</v>
      </c>
      <c r="E96" s="40">
        <f>E95+E76</f>
        <v>584973511.87</v>
      </c>
      <c r="F96" s="40">
        <f t="shared" si="4"/>
        <v>28154579.340000033</v>
      </c>
      <c r="G96" s="13">
        <f t="shared" si="5"/>
        <v>105.05632579913815</v>
      </c>
    </row>
    <row r="97" spans="1:7" s="18" customFormat="1" ht="17.25" hidden="1">
      <c r="A97" s="9"/>
      <c r="B97" s="8"/>
      <c r="C97" s="8"/>
      <c r="D97" s="14"/>
      <c r="E97" s="14"/>
      <c r="F97" s="14"/>
      <c r="G97" s="15"/>
    </row>
    <row r="98" spans="1:7" s="18" customFormat="1" ht="45" customHeight="1">
      <c r="A98" s="46" t="s">
        <v>148</v>
      </c>
      <c r="B98" s="46"/>
      <c r="C98" s="46"/>
      <c r="D98" s="12"/>
      <c r="E98" s="12"/>
      <c r="F98" s="47" t="s">
        <v>149</v>
      </c>
      <c r="G98" s="47"/>
    </row>
    <row r="99" spans="1:6" ht="12.75">
      <c r="A99" s="23"/>
      <c r="B99" s="20"/>
      <c r="C99" s="20"/>
      <c r="D99" s="24"/>
      <c r="E99" s="24"/>
      <c r="F99" s="24"/>
    </row>
    <row r="100" spans="1:6" ht="12.75">
      <c r="A100" s="10"/>
      <c r="B100" s="2"/>
      <c r="C100" s="2"/>
      <c r="F100" s="25"/>
    </row>
    <row r="101" spans="1:6" ht="12.75">
      <c r="A101" s="10"/>
      <c r="B101" s="2"/>
      <c r="C101" s="2"/>
      <c r="F101" s="25"/>
    </row>
    <row r="102" spans="1:6" ht="12.75">
      <c r="A102" s="10"/>
      <c r="B102" s="2"/>
      <c r="C102" s="2"/>
      <c r="F102" s="25"/>
    </row>
    <row r="103" spans="1:6" ht="12.75">
      <c r="A103" s="10"/>
      <c r="B103" s="2"/>
      <c r="C103" s="2"/>
      <c r="F103" s="25"/>
    </row>
    <row r="104" spans="1:6" ht="12.75">
      <c r="A104" s="10"/>
      <c r="B104" s="2"/>
      <c r="C104" s="2"/>
      <c r="F104" s="25"/>
    </row>
    <row r="105" spans="1:6" ht="12.75">
      <c r="A105" s="10"/>
      <c r="B105" s="2"/>
      <c r="C105" s="2"/>
      <c r="F105" s="25"/>
    </row>
    <row r="106" spans="1:6" ht="12.75">
      <c r="A106" s="10"/>
      <c r="B106" s="2"/>
      <c r="C106" s="2"/>
      <c r="F106" s="25"/>
    </row>
    <row r="107" spans="1:6" ht="12.75">
      <c r="A107" s="10"/>
      <c r="B107" s="2"/>
      <c r="C107" s="2"/>
      <c r="F107" s="25"/>
    </row>
    <row r="108" spans="1:6" ht="12.75">
      <c r="A108" s="10"/>
      <c r="B108" s="2"/>
      <c r="C108" s="2"/>
      <c r="F108" s="25"/>
    </row>
    <row r="109" spans="1:6" ht="12.75">
      <c r="A109" s="10"/>
      <c r="B109" s="2"/>
      <c r="C109" s="2"/>
      <c r="F109" s="25"/>
    </row>
    <row r="110" spans="1:6" ht="12.75">
      <c r="A110" s="10"/>
      <c r="B110" s="2"/>
      <c r="C110" s="2"/>
      <c r="F110" s="25"/>
    </row>
    <row r="111" spans="1:6" ht="12.75">
      <c r="A111" s="10"/>
      <c r="B111" s="2"/>
      <c r="C111" s="2"/>
      <c r="F111" s="25"/>
    </row>
    <row r="112" spans="1:11" s="16" customFormat="1" ht="12.75">
      <c r="A112" s="10"/>
      <c r="B112" s="2"/>
      <c r="C112" s="2"/>
      <c r="D112" s="25"/>
      <c r="E112" s="25"/>
      <c r="F112" s="25"/>
      <c r="H112" s="1"/>
      <c r="I112" s="1"/>
      <c r="J112" s="1"/>
      <c r="K112" s="1"/>
    </row>
    <row r="113" spans="1:11" s="16" customFormat="1" ht="12.75">
      <c r="A113" s="10"/>
      <c r="B113" s="2"/>
      <c r="C113" s="2"/>
      <c r="D113" s="25"/>
      <c r="E113" s="25"/>
      <c r="F113" s="25"/>
      <c r="H113" s="1"/>
      <c r="I113" s="1"/>
      <c r="J113" s="1"/>
      <c r="K113" s="1"/>
    </row>
    <row r="114" spans="1:11" s="16" customFormat="1" ht="12.75">
      <c r="A114" s="10"/>
      <c r="B114" s="2"/>
      <c r="C114" s="2"/>
      <c r="D114" s="25"/>
      <c r="E114" s="25"/>
      <c r="F114" s="25"/>
      <c r="H114" s="1"/>
      <c r="I114" s="1"/>
      <c r="J114" s="1"/>
      <c r="K114" s="1"/>
    </row>
  </sheetData>
  <sheetProtection/>
  <mergeCells count="21">
    <mergeCell ref="A95:C95"/>
    <mergeCell ref="A96:C96"/>
    <mergeCell ref="A98:C98"/>
    <mergeCell ref="F98:G98"/>
    <mergeCell ref="F10:F12"/>
    <mergeCell ref="G10:G12"/>
    <mergeCell ref="A14:G14"/>
    <mergeCell ref="A76:C76"/>
    <mergeCell ref="A77:G77"/>
    <mergeCell ref="A10:A12"/>
    <mergeCell ref="A48:C48"/>
    <mergeCell ref="E10:E12"/>
    <mergeCell ref="C10:C12"/>
    <mergeCell ref="A91:C91"/>
    <mergeCell ref="B10:B12"/>
    <mergeCell ref="D10:D12"/>
    <mergeCell ref="B4:G4"/>
    <mergeCell ref="A5:G5"/>
    <mergeCell ref="A6:G6"/>
    <mergeCell ref="A7:B7"/>
    <mergeCell ref="A8:B8"/>
  </mergeCells>
  <printOptions horizontalCentered="1"/>
  <pageMargins left="0.35433070866141736" right="0.3937007874015748" top="1.5748031496062993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  <rowBreaks count="1" manualBreakCount="1">
    <brk id="76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="75" zoomScaleSheetLayoutView="75" zoomScalePageLayoutView="0" workbookViewId="0" topLeftCell="A68">
      <selection activeCell="H75" sqref="H75"/>
    </sheetView>
  </sheetViews>
  <sheetFormatPr defaultColWidth="9.125" defaultRowHeight="12.75"/>
  <cols>
    <col min="1" max="1" width="7.375" style="26" customWidth="1"/>
    <col min="2" max="2" width="11.25390625" style="1" customWidth="1"/>
    <col min="3" max="3" width="62.50390625" style="1" customWidth="1"/>
    <col min="4" max="4" width="20.625" style="25" customWidth="1"/>
    <col min="5" max="5" width="20.25390625" style="25" customWidth="1"/>
    <col min="6" max="6" width="18.50390625" style="27" customWidth="1"/>
    <col min="7" max="7" width="16.75390625" style="16" customWidth="1"/>
    <col min="8" max="16384" width="9.125" style="1" customWidth="1"/>
  </cols>
  <sheetData>
    <row r="1" spans="1:7" s="18" customFormat="1" ht="21">
      <c r="A1" s="29"/>
      <c r="B1" s="30"/>
      <c r="C1" s="30"/>
      <c r="D1" s="31"/>
      <c r="E1" s="32" t="s">
        <v>99</v>
      </c>
      <c r="F1" s="33"/>
      <c r="G1" s="33"/>
    </row>
    <row r="2" spans="1:7" s="18" customFormat="1" ht="21">
      <c r="A2" s="29"/>
      <c r="B2" s="30"/>
      <c r="C2" s="30"/>
      <c r="D2" s="31"/>
      <c r="E2" s="32" t="s">
        <v>139</v>
      </c>
      <c r="F2" s="33"/>
      <c r="G2" s="33"/>
    </row>
    <row r="3" spans="1:7" s="18" customFormat="1" ht="21">
      <c r="A3" s="29"/>
      <c r="B3" s="30"/>
      <c r="C3" s="30"/>
      <c r="D3" s="34"/>
      <c r="E3" s="34" t="s">
        <v>73</v>
      </c>
      <c r="F3" s="34"/>
      <c r="G3" s="34"/>
    </row>
    <row r="4" spans="1:7" s="18" customFormat="1" ht="18" customHeight="1">
      <c r="A4" s="35"/>
      <c r="B4" s="53"/>
      <c r="C4" s="53"/>
      <c r="D4" s="53"/>
      <c r="E4" s="53"/>
      <c r="F4" s="53"/>
      <c r="G4" s="53"/>
    </row>
    <row r="5" spans="1:7" s="18" customFormat="1" ht="21">
      <c r="A5" s="53" t="s">
        <v>136</v>
      </c>
      <c r="B5" s="53"/>
      <c r="C5" s="53"/>
      <c r="D5" s="53"/>
      <c r="E5" s="53"/>
      <c r="F5" s="53"/>
      <c r="G5" s="53"/>
    </row>
    <row r="6" spans="1:7" s="18" customFormat="1" ht="21">
      <c r="A6" s="53" t="s">
        <v>173</v>
      </c>
      <c r="B6" s="53"/>
      <c r="C6" s="53"/>
      <c r="D6" s="53"/>
      <c r="E6" s="53"/>
      <c r="F6" s="53"/>
      <c r="G6" s="53"/>
    </row>
    <row r="7" spans="1:7" s="18" customFormat="1" ht="21">
      <c r="A7" s="42" t="s">
        <v>143</v>
      </c>
      <c r="B7" s="42"/>
      <c r="C7" s="36"/>
      <c r="D7" s="36"/>
      <c r="E7" s="36"/>
      <c r="F7" s="36"/>
      <c r="G7" s="36"/>
    </row>
    <row r="8" spans="1:7" s="18" customFormat="1" ht="21">
      <c r="A8" s="61" t="s">
        <v>144</v>
      </c>
      <c r="B8" s="61"/>
      <c r="C8" s="36"/>
      <c r="D8" s="36"/>
      <c r="E8" s="36"/>
      <c r="F8" s="36"/>
      <c r="G8" s="36"/>
    </row>
    <row r="9" spans="1:7" s="18" customFormat="1" ht="15" customHeight="1">
      <c r="A9" s="35"/>
      <c r="B9" s="37"/>
      <c r="C9" s="37"/>
      <c r="D9" s="31"/>
      <c r="E9" s="31"/>
      <c r="F9" s="31"/>
      <c r="G9" s="41" t="s">
        <v>105</v>
      </c>
    </row>
    <row r="10" spans="1:11" s="18" customFormat="1" ht="12.75">
      <c r="A10" s="54" t="s">
        <v>14</v>
      </c>
      <c r="B10" s="57" t="s">
        <v>0</v>
      </c>
      <c r="C10" s="57" t="s">
        <v>1</v>
      </c>
      <c r="D10" s="62" t="s">
        <v>121</v>
      </c>
      <c r="E10" s="43" t="s">
        <v>103</v>
      </c>
      <c r="F10" s="43" t="s">
        <v>140</v>
      </c>
      <c r="G10" s="60" t="s">
        <v>13</v>
      </c>
      <c r="H10" s="19"/>
      <c r="I10" s="19"/>
      <c r="J10" s="19"/>
      <c r="K10" s="19"/>
    </row>
    <row r="11" spans="1:11" s="18" customFormat="1" ht="12.75" customHeight="1">
      <c r="A11" s="55"/>
      <c r="B11" s="57"/>
      <c r="C11" s="57"/>
      <c r="D11" s="62"/>
      <c r="E11" s="44"/>
      <c r="F11" s="44"/>
      <c r="G11" s="60"/>
      <c r="H11" s="19"/>
      <c r="I11" s="19"/>
      <c r="J11" s="19"/>
      <c r="K11" s="19"/>
    </row>
    <row r="12" spans="1:11" s="18" customFormat="1" ht="30" customHeight="1">
      <c r="A12" s="56"/>
      <c r="B12" s="57"/>
      <c r="C12" s="57"/>
      <c r="D12" s="62"/>
      <c r="E12" s="45"/>
      <c r="F12" s="45"/>
      <c r="G12" s="60"/>
      <c r="H12" s="19"/>
      <c r="I12" s="19"/>
      <c r="J12" s="19"/>
      <c r="K12" s="19"/>
    </row>
    <row r="13" spans="1:11" s="18" customFormat="1" ht="21" customHeight="1">
      <c r="A13" s="4" t="s">
        <v>31</v>
      </c>
      <c r="B13" s="3">
        <v>2</v>
      </c>
      <c r="C13" s="3">
        <v>3</v>
      </c>
      <c r="D13" s="4">
        <v>4</v>
      </c>
      <c r="E13" s="4">
        <v>5</v>
      </c>
      <c r="F13" s="4">
        <v>6</v>
      </c>
      <c r="G13" s="5">
        <v>7</v>
      </c>
      <c r="H13" s="19"/>
      <c r="I13" s="19"/>
      <c r="J13" s="19"/>
      <c r="K13" s="19"/>
    </row>
    <row r="14" spans="1:11" s="18" customFormat="1" ht="24.75" customHeight="1">
      <c r="A14" s="48" t="s">
        <v>32</v>
      </c>
      <c r="B14" s="49"/>
      <c r="C14" s="49"/>
      <c r="D14" s="49"/>
      <c r="E14" s="49"/>
      <c r="F14" s="49"/>
      <c r="G14" s="50"/>
      <c r="H14" s="19"/>
      <c r="I14" s="19"/>
      <c r="J14" s="19"/>
      <c r="K14" s="19"/>
    </row>
    <row r="15" spans="1:7" s="18" customFormat="1" ht="28.5" customHeight="1">
      <c r="A15" s="4">
        <v>1</v>
      </c>
      <c r="B15" s="6">
        <v>10000000</v>
      </c>
      <c r="C15" s="7" t="s">
        <v>2</v>
      </c>
      <c r="D15" s="40">
        <f>D16+D17+D21+D22+D26+D28+D29+D19+D20</f>
        <v>657838748</v>
      </c>
      <c r="E15" s="40">
        <f>E16+E17+E21+E22+E26+E28+E29+E19+E20+E18</f>
        <v>704118401.9799999</v>
      </c>
      <c r="F15" s="40">
        <f>F16+F17+F21+F22+F26+F28+F29+F19+F20</f>
        <v>46279495.979999974</v>
      </c>
      <c r="G15" s="13">
        <f aca="true" t="shared" si="0" ref="G15:G26">E15/D15*100</f>
        <v>107.03510611387699</v>
      </c>
    </row>
    <row r="16" spans="1:7" s="18" customFormat="1" ht="31.5" customHeight="1">
      <c r="A16" s="4" t="s">
        <v>15</v>
      </c>
      <c r="B16" s="6">
        <v>11010000</v>
      </c>
      <c r="C16" s="7" t="s">
        <v>48</v>
      </c>
      <c r="D16" s="40">
        <v>552247448</v>
      </c>
      <c r="E16" s="40">
        <v>587028962.14</v>
      </c>
      <c r="F16" s="40">
        <f aca="true" t="shared" si="1" ref="F16:F76">E16-D16</f>
        <v>34781514.139999986</v>
      </c>
      <c r="G16" s="13">
        <f t="shared" si="0"/>
        <v>106.29817562144714</v>
      </c>
    </row>
    <row r="17" spans="1:7" s="18" customFormat="1" ht="42" customHeight="1">
      <c r="A17" s="4" t="s">
        <v>16</v>
      </c>
      <c r="B17" s="6">
        <v>11020200</v>
      </c>
      <c r="C17" s="7" t="s">
        <v>80</v>
      </c>
      <c r="D17" s="40">
        <v>310000</v>
      </c>
      <c r="E17" s="40">
        <v>323727.85</v>
      </c>
      <c r="F17" s="40">
        <f t="shared" si="1"/>
        <v>13727.849999999977</v>
      </c>
      <c r="G17" s="13">
        <f t="shared" si="0"/>
        <v>104.4283387096774</v>
      </c>
    </row>
    <row r="18" spans="1:7" s="18" customFormat="1" ht="42" customHeight="1">
      <c r="A18" s="4" t="s">
        <v>17</v>
      </c>
      <c r="B18" s="6">
        <v>13000000</v>
      </c>
      <c r="C18" s="7" t="s">
        <v>146</v>
      </c>
      <c r="D18" s="40">
        <v>0</v>
      </c>
      <c r="E18" s="40">
        <v>158</v>
      </c>
      <c r="F18" s="40">
        <f t="shared" si="1"/>
        <v>158</v>
      </c>
      <c r="G18" s="13" t="s">
        <v>47</v>
      </c>
    </row>
    <row r="19" spans="1:7" s="18" customFormat="1" ht="46.5" customHeight="1">
      <c r="A19" s="4" t="s">
        <v>18</v>
      </c>
      <c r="B19" s="6">
        <v>14021900</v>
      </c>
      <c r="C19" s="7" t="s">
        <v>77</v>
      </c>
      <c r="D19" s="40">
        <v>190000</v>
      </c>
      <c r="E19" s="40">
        <v>244770.64</v>
      </c>
      <c r="F19" s="40">
        <f t="shared" si="1"/>
        <v>54770.640000000014</v>
      </c>
      <c r="G19" s="13">
        <f>E19/D19*100</f>
        <v>128.82665263157895</v>
      </c>
    </row>
    <row r="20" spans="1:7" s="18" customFormat="1" ht="42" customHeight="1">
      <c r="A20" s="4" t="s">
        <v>19</v>
      </c>
      <c r="B20" s="6">
        <v>14031900</v>
      </c>
      <c r="C20" s="7" t="s">
        <v>78</v>
      </c>
      <c r="D20" s="40">
        <v>1000000</v>
      </c>
      <c r="E20" s="40">
        <v>1380253.05</v>
      </c>
      <c r="F20" s="40">
        <f t="shared" si="1"/>
        <v>380253.05000000005</v>
      </c>
      <c r="G20" s="13">
        <f>E20/D20*100</f>
        <v>138.025305</v>
      </c>
    </row>
    <row r="21" spans="1:7" s="18" customFormat="1" ht="44.25" customHeight="1">
      <c r="A21" s="4" t="s">
        <v>150</v>
      </c>
      <c r="B21" s="6">
        <v>14040000</v>
      </c>
      <c r="C21" s="7" t="s">
        <v>50</v>
      </c>
      <c r="D21" s="40">
        <v>11300000</v>
      </c>
      <c r="E21" s="40">
        <v>12734667.7</v>
      </c>
      <c r="F21" s="40">
        <f t="shared" si="1"/>
        <v>1434667.6999999993</v>
      </c>
      <c r="G21" s="13">
        <f t="shared" si="0"/>
        <v>112.69617433628318</v>
      </c>
    </row>
    <row r="22" spans="1:7" s="18" customFormat="1" ht="33" customHeight="1">
      <c r="A22" s="4" t="s">
        <v>129</v>
      </c>
      <c r="B22" s="6">
        <v>18010000</v>
      </c>
      <c r="C22" s="7" t="s">
        <v>114</v>
      </c>
      <c r="D22" s="40">
        <f>D23+D24+D25</f>
        <v>54072200</v>
      </c>
      <c r="E22" s="40">
        <f>E23+E24+E25</f>
        <v>59405327.919999994</v>
      </c>
      <c r="F22" s="40">
        <f t="shared" si="1"/>
        <v>5333127.919999994</v>
      </c>
      <c r="G22" s="13">
        <f t="shared" si="0"/>
        <v>109.86297565107392</v>
      </c>
    </row>
    <row r="23" spans="1:7" s="18" customFormat="1" ht="46.5">
      <c r="A23" s="4" t="s">
        <v>164</v>
      </c>
      <c r="B23" s="6"/>
      <c r="C23" s="7" t="s">
        <v>115</v>
      </c>
      <c r="D23" s="40">
        <f>4200+30000+215000+1005000</f>
        <v>1254200</v>
      </c>
      <c r="E23" s="40">
        <f>5343.94+60810.87+241526.91+1222726.26</f>
        <v>1530407.98</v>
      </c>
      <c r="F23" s="40">
        <f t="shared" si="1"/>
        <v>276207.98</v>
      </c>
      <c r="G23" s="13">
        <f t="shared" si="0"/>
        <v>122.02264232179876</v>
      </c>
    </row>
    <row r="24" spans="1:7" s="18" customFormat="1" ht="26.25" customHeight="1">
      <c r="A24" s="4" t="s">
        <v>151</v>
      </c>
      <c r="B24" s="6"/>
      <c r="C24" s="7" t="s">
        <v>116</v>
      </c>
      <c r="D24" s="40">
        <f>46300000+3460000+203000+2855000</f>
        <v>52818000</v>
      </c>
      <c r="E24" s="40">
        <f>50687885.95+3751430.79+228832.36+3206770.84</f>
        <v>57874919.94</v>
      </c>
      <c r="F24" s="40">
        <f t="shared" si="1"/>
        <v>5056919.939999998</v>
      </c>
      <c r="G24" s="13">
        <f t="shared" si="0"/>
        <v>109.57423594229239</v>
      </c>
    </row>
    <row r="25" spans="1:7" s="18" customFormat="1" ht="15" hidden="1">
      <c r="A25" s="4" t="s">
        <v>152</v>
      </c>
      <c r="B25" s="6"/>
      <c r="C25" s="7" t="s">
        <v>120</v>
      </c>
      <c r="D25" s="40">
        <v>0</v>
      </c>
      <c r="E25" s="40">
        <v>0</v>
      </c>
      <c r="F25" s="40">
        <f t="shared" si="1"/>
        <v>0</v>
      </c>
      <c r="G25" s="13" t="s">
        <v>47</v>
      </c>
    </row>
    <row r="26" spans="1:7" s="18" customFormat="1" ht="24" customHeight="1">
      <c r="A26" s="4" t="s">
        <v>155</v>
      </c>
      <c r="B26" s="6">
        <v>18030000</v>
      </c>
      <c r="C26" s="7" t="s">
        <v>37</v>
      </c>
      <c r="D26" s="40">
        <v>9100</v>
      </c>
      <c r="E26" s="40">
        <v>9290</v>
      </c>
      <c r="F26" s="40">
        <f t="shared" si="1"/>
        <v>190</v>
      </c>
      <c r="G26" s="13">
        <f t="shared" si="0"/>
        <v>102.08791208791209</v>
      </c>
    </row>
    <row r="27" spans="1:7" s="18" customFormat="1" ht="30.75" hidden="1">
      <c r="A27" s="4" t="s">
        <v>76</v>
      </c>
      <c r="B27" s="6">
        <v>18040000</v>
      </c>
      <c r="C27" s="7" t="s">
        <v>51</v>
      </c>
      <c r="D27" s="40">
        <v>0</v>
      </c>
      <c r="E27" s="40">
        <v>0</v>
      </c>
      <c r="F27" s="40">
        <f t="shared" si="1"/>
        <v>0</v>
      </c>
      <c r="G27" s="13" t="s">
        <v>47</v>
      </c>
    </row>
    <row r="28" spans="1:7" s="18" customFormat="1" ht="27" customHeight="1">
      <c r="A28" s="4" t="s">
        <v>169</v>
      </c>
      <c r="B28" s="6">
        <v>18050000</v>
      </c>
      <c r="C28" s="7" t="s">
        <v>3</v>
      </c>
      <c r="D28" s="40">
        <v>38710000</v>
      </c>
      <c r="E28" s="40">
        <v>42991244.68</v>
      </c>
      <c r="F28" s="40">
        <f t="shared" si="1"/>
        <v>4281244.68</v>
      </c>
      <c r="G28" s="13">
        <f aca="true" t="shared" si="2" ref="G28:G34">E28/D28*100</f>
        <v>111.05978992508396</v>
      </c>
    </row>
    <row r="29" spans="1:7" s="18" customFormat="1" ht="51" customHeight="1" hidden="1">
      <c r="A29" s="4" t="s">
        <v>129</v>
      </c>
      <c r="B29" s="6">
        <v>19090000</v>
      </c>
      <c r="C29" s="7" t="s">
        <v>127</v>
      </c>
      <c r="D29" s="40">
        <v>0</v>
      </c>
      <c r="E29" s="40">
        <v>0</v>
      </c>
      <c r="F29" s="40">
        <f t="shared" si="1"/>
        <v>0</v>
      </c>
      <c r="G29" s="13" t="e">
        <f t="shared" si="2"/>
        <v>#DIV/0!</v>
      </c>
    </row>
    <row r="30" spans="1:7" s="18" customFormat="1" ht="21.75" customHeight="1">
      <c r="A30" s="4" t="s">
        <v>21</v>
      </c>
      <c r="B30" s="6">
        <v>20000000</v>
      </c>
      <c r="C30" s="7" t="s">
        <v>5</v>
      </c>
      <c r="D30" s="40">
        <f>D32+D33+D34+D36+D41+D42+D43+D35</f>
        <v>1813252</v>
      </c>
      <c r="E30" s="40">
        <f>E32+E33+E34+E36+E41+E42+E43+E35+E31</f>
        <v>2141963.27</v>
      </c>
      <c r="F30" s="40">
        <f t="shared" si="1"/>
        <v>328711.27</v>
      </c>
      <c r="G30" s="13">
        <f t="shared" si="2"/>
        <v>118.12827284900278</v>
      </c>
    </row>
    <row r="31" spans="1:7" s="18" customFormat="1" ht="29.25" customHeight="1" hidden="1">
      <c r="A31" s="4" t="s">
        <v>22</v>
      </c>
      <c r="B31" s="6">
        <v>21050000</v>
      </c>
      <c r="C31" s="7" t="s">
        <v>126</v>
      </c>
      <c r="D31" s="40">
        <v>0</v>
      </c>
      <c r="E31" s="40">
        <v>0</v>
      </c>
      <c r="F31" s="40">
        <f t="shared" si="1"/>
        <v>0</v>
      </c>
      <c r="G31" s="13" t="e">
        <f t="shared" si="2"/>
        <v>#DIV/0!</v>
      </c>
    </row>
    <row r="32" spans="1:7" s="18" customFormat="1" ht="15" hidden="1">
      <c r="A32" s="4" t="s">
        <v>23</v>
      </c>
      <c r="B32" s="6">
        <v>21080500</v>
      </c>
      <c r="C32" s="7" t="s">
        <v>20</v>
      </c>
      <c r="D32" s="40"/>
      <c r="E32" s="40"/>
      <c r="F32" s="40">
        <f t="shared" si="1"/>
        <v>0</v>
      </c>
      <c r="G32" s="13" t="e">
        <f t="shared" si="2"/>
        <v>#DIV/0!</v>
      </c>
    </row>
    <row r="33" spans="1:7" s="18" customFormat="1" ht="25.5" customHeight="1">
      <c r="A33" s="4" t="s">
        <v>22</v>
      </c>
      <c r="B33" s="6">
        <v>21081100</v>
      </c>
      <c r="C33" s="7" t="s">
        <v>6</v>
      </c>
      <c r="D33" s="40">
        <v>80000</v>
      </c>
      <c r="E33" s="40">
        <v>98039</v>
      </c>
      <c r="F33" s="40">
        <f t="shared" si="1"/>
        <v>18039</v>
      </c>
      <c r="G33" s="13">
        <f t="shared" si="2"/>
        <v>122.54875000000001</v>
      </c>
    </row>
    <row r="34" spans="1:7" s="18" customFormat="1" ht="46.5" hidden="1">
      <c r="A34" s="4" t="s">
        <v>25</v>
      </c>
      <c r="B34" s="6">
        <v>21081500</v>
      </c>
      <c r="C34" s="7" t="s">
        <v>59</v>
      </c>
      <c r="D34" s="40">
        <v>0</v>
      </c>
      <c r="E34" s="40">
        <v>0</v>
      </c>
      <c r="F34" s="40">
        <f t="shared" si="1"/>
        <v>0</v>
      </c>
      <c r="G34" s="13" t="e">
        <f t="shared" si="2"/>
        <v>#DIV/0!</v>
      </c>
    </row>
    <row r="35" spans="1:7" s="18" customFormat="1" ht="26.25" customHeight="1">
      <c r="A35" s="4" t="s">
        <v>23</v>
      </c>
      <c r="B35" s="6">
        <v>21081700</v>
      </c>
      <c r="C35" s="7" t="s">
        <v>100</v>
      </c>
      <c r="D35" s="40">
        <v>44800</v>
      </c>
      <c r="E35" s="40">
        <v>50728.75</v>
      </c>
      <c r="F35" s="40">
        <f t="shared" si="1"/>
        <v>5928.75</v>
      </c>
      <c r="G35" s="13">
        <f aca="true" t="shared" si="3" ref="G35:G41">E35/D35*100</f>
        <v>113.23381696428572</v>
      </c>
    </row>
    <row r="36" spans="1:7" s="18" customFormat="1" ht="26.25" customHeight="1">
      <c r="A36" s="4" t="s">
        <v>24</v>
      </c>
      <c r="B36" s="6">
        <v>22010000</v>
      </c>
      <c r="C36" s="7" t="s">
        <v>62</v>
      </c>
      <c r="D36" s="40">
        <v>406900</v>
      </c>
      <c r="E36" s="40">
        <v>614146.69</v>
      </c>
      <c r="F36" s="40">
        <f t="shared" si="1"/>
        <v>207246.68999999994</v>
      </c>
      <c r="G36" s="13">
        <f t="shared" si="3"/>
        <v>150.93307692307692</v>
      </c>
    </row>
    <row r="37" spans="1:7" s="18" customFormat="1" ht="46.5" hidden="1">
      <c r="A37" s="4" t="s">
        <v>63</v>
      </c>
      <c r="B37" s="6">
        <v>22010300</v>
      </c>
      <c r="C37" s="28" t="s">
        <v>68</v>
      </c>
      <c r="D37" s="40">
        <v>35600</v>
      </c>
      <c r="E37" s="40">
        <v>52877</v>
      </c>
      <c r="F37" s="40">
        <f>E37-D37</f>
        <v>17277</v>
      </c>
      <c r="G37" s="13">
        <f t="shared" si="3"/>
        <v>148.5308988764045</v>
      </c>
    </row>
    <row r="38" spans="1:7" s="18" customFormat="1" ht="30.75" customHeight="1" hidden="1">
      <c r="A38" s="4" t="s">
        <v>64</v>
      </c>
      <c r="B38" s="6">
        <v>22012500</v>
      </c>
      <c r="C38" s="7" t="s">
        <v>52</v>
      </c>
      <c r="D38" s="40">
        <v>674800</v>
      </c>
      <c r="E38" s="40">
        <v>841933.12</v>
      </c>
      <c r="F38" s="40">
        <f t="shared" si="1"/>
        <v>167133.12</v>
      </c>
      <c r="G38" s="13">
        <f t="shared" si="3"/>
        <v>124.76780082987551</v>
      </c>
    </row>
    <row r="39" spans="1:7" s="18" customFormat="1" ht="51.75" customHeight="1" hidden="1">
      <c r="A39" s="4" t="s">
        <v>66</v>
      </c>
      <c r="B39" s="6">
        <v>22012600</v>
      </c>
      <c r="C39" s="7" t="s">
        <v>65</v>
      </c>
      <c r="D39" s="40">
        <v>101100</v>
      </c>
      <c r="E39" s="40">
        <v>120830</v>
      </c>
      <c r="F39" s="40">
        <f t="shared" si="1"/>
        <v>19730</v>
      </c>
      <c r="G39" s="13">
        <f t="shared" si="3"/>
        <v>119.51533135509396</v>
      </c>
    </row>
    <row r="40" spans="1:7" s="18" customFormat="1" ht="93" hidden="1">
      <c r="A40" s="4" t="s">
        <v>69</v>
      </c>
      <c r="B40" s="6">
        <v>22012900</v>
      </c>
      <c r="C40" s="28" t="s">
        <v>67</v>
      </c>
      <c r="D40" s="40">
        <v>5700</v>
      </c>
      <c r="E40" s="40">
        <v>7684</v>
      </c>
      <c r="F40" s="40">
        <f t="shared" si="1"/>
        <v>1984</v>
      </c>
      <c r="G40" s="13">
        <f t="shared" si="3"/>
        <v>134.80701754385964</v>
      </c>
    </row>
    <row r="41" spans="1:7" s="18" customFormat="1" ht="45.75" customHeight="1">
      <c r="A41" s="4" t="s">
        <v>25</v>
      </c>
      <c r="B41" s="6">
        <v>22080400</v>
      </c>
      <c r="C41" s="7" t="s">
        <v>7</v>
      </c>
      <c r="D41" s="40">
        <v>400000</v>
      </c>
      <c r="E41" s="40">
        <v>484708.12</v>
      </c>
      <c r="F41" s="40">
        <f t="shared" si="1"/>
        <v>84708.12</v>
      </c>
      <c r="G41" s="13">
        <f t="shared" si="3"/>
        <v>121.17703</v>
      </c>
    </row>
    <row r="42" spans="1:7" s="18" customFormat="1" ht="30" customHeight="1">
      <c r="A42" s="4" t="s">
        <v>26</v>
      </c>
      <c r="B42" s="6">
        <v>22090000</v>
      </c>
      <c r="C42" s="7" t="s">
        <v>8</v>
      </c>
      <c r="D42" s="40">
        <v>9000</v>
      </c>
      <c r="E42" s="40">
        <v>11570.16</v>
      </c>
      <c r="F42" s="40">
        <f t="shared" si="1"/>
        <v>2570.16</v>
      </c>
      <c r="G42" s="13">
        <f aca="true" t="shared" si="4" ref="G42:G47">E42/D42*100</f>
        <v>128.55733333333333</v>
      </c>
    </row>
    <row r="43" spans="1:7" s="18" customFormat="1" ht="30" customHeight="1">
      <c r="A43" s="4" t="s">
        <v>49</v>
      </c>
      <c r="B43" s="6">
        <v>24060300</v>
      </c>
      <c r="C43" s="7" t="s">
        <v>20</v>
      </c>
      <c r="D43" s="40">
        <v>872552</v>
      </c>
      <c r="E43" s="40">
        <v>882770.55</v>
      </c>
      <c r="F43" s="40">
        <f t="shared" si="1"/>
        <v>10218.550000000047</v>
      </c>
      <c r="G43" s="13">
        <f t="shared" si="4"/>
        <v>101.17111071890272</v>
      </c>
    </row>
    <row r="44" spans="1:7" s="18" customFormat="1" ht="15" hidden="1">
      <c r="A44" s="4" t="s">
        <v>41</v>
      </c>
      <c r="B44" s="6">
        <v>24060600</v>
      </c>
      <c r="C44" s="7" t="s">
        <v>20</v>
      </c>
      <c r="D44" s="40">
        <v>0</v>
      </c>
      <c r="E44" s="40">
        <v>0</v>
      </c>
      <c r="F44" s="40">
        <f t="shared" si="1"/>
        <v>0</v>
      </c>
      <c r="G44" s="13" t="e">
        <f t="shared" si="4"/>
        <v>#DIV/0!</v>
      </c>
    </row>
    <row r="45" spans="1:7" s="18" customFormat="1" ht="15" hidden="1">
      <c r="A45" s="4" t="s">
        <v>27</v>
      </c>
      <c r="B45" s="6">
        <v>30000000</v>
      </c>
      <c r="C45" s="7" t="s">
        <v>9</v>
      </c>
      <c r="D45" s="40">
        <v>0</v>
      </c>
      <c r="E45" s="40">
        <f>E46+E47</f>
        <v>0</v>
      </c>
      <c r="F45" s="40">
        <f t="shared" si="1"/>
        <v>0</v>
      </c>
      <c r="G45" s="13" t="e">
        <f t="shared" si="4"/>
        <v>#DIV/0!</v>
      </c>
    </row>
    <row r="46" spans="1:7" s="18" customFormat="1" ht="62.25" hidden="1">
      <c r="A46" s="4" t="s">
        <v>28</v>
      </c>
      <c r="B46" s="6">
        <v>31010200</v>
      </c>
      <c r="C46" s="7" t="s">
        <v>53</v>
      </c>
      <c r="D46" s="40">
        <v>0</v>
      </c>
      <c r="E46" s="40">
        <v>0</v>
      </c>
      <c r="F46" s="40">
        <f t="shared" si="1"/>
        <v>0</v>
      </c>
      <c r="G46" s="13" t="e">
        <f t="shared" si="4"/>
        <v>#DIV/0!</v>
      </c>
    </row>
    <row r="47" spans="1:7" s="18" customFormat="1" ht="30.75" hidden="1">
      <c r="A47" s="4" t="s">
        <v>81</v>
      </c>
      <c r="B47" s="6">
        <v>31020000</v>
      </c>
      <c r="C47" s="7" t="s">
        <v>90</v>
      </c>
      <c r="D47" s="40">
        <v>0</v>
      </c>
      <c r="E47" s="40">
        <v>0</v>
      </c>
      <c r="F47" s="40">
        <f t="shared" si="1"/>
        <v>0</v>
      </c>
      <c r="G47" s="13" t="e">
        <f t="shared" si="4"/>
        <v>#DIV/0!</v>
      </c>
    </row>
    <row r="48" spans="1:7" s="18" customFormat="1" ht="37.5" customHeight="1">
      <c r="A48" s="51" t="s">
        <v>106</v>
      </c>
      <c r="B48" s="52"/>
      <c r="C48" s="52"/>
      <c r="D48" s="40">
        <f>D15+D30+D45</f>
        <v>659652000</v>
      </c>
      <c r="E48" s="40">
        <f>E15+E30+E45</f>
        <v>706260365.2499999</v>
      </c>
      <c r="F48" s="40">
        <f t="shared" si="1"/>
        <v>46608365.24999988</v>
      </c>
      <c r="G48" s="13">
        <f aca="true" t="shared" si="5" ref="G48:G76">E48/D48*100</f>
        <v>107.06559902039254</v>
      </c>
    </row>
    <row r="49" spans="1:7" s="18" customFormat="1" ht="29.25" customHeight="1">
      <c r="A49" s="4" t="s">
        <v>27</v>
      </c>
      <c r="B49" s="6">
        <v>40000000</v>
      </c>
      <c r="C49" s="7" t="s">
        <v>10</v>
      </c>
      <c r="D49" s="40">
        <f>D53+D50+D60+D58</f>
        <v>82780511.71</v>
      </c>
      <c r="E49" s="40">
        <f>E53+E50+E60+E58</f>
        <v>82712173.1</v>
      </c>
      <c r="F49" s="40">
        <f t="shared" si="1"/>
        <v>-68338.6099999994</v>
      </c>
      <c r="G49" s="13">
        <f t="shared" si="5"/>
        <v>99.91744601647378</v>
      </c>
    </row>
    <row r="50" spans="1:7" s="18" customFormat="1" ht="15" customHeight="1" hidden="1">
      <c r="A50" s="4" t="s">
        <v>29</v>
      </c>
      <c r="B50" s="6">
        <v>41020000</v>
      </c>
      <c r="C50" s="7" t="s">
        <v>11</v>
      </c>
      <c r="D50" s="40">
        <f>D51+D52</f>
        <v>0</v>
      </c>
      <c r="E50" s="40">
        <f>E51+E52</f>
        <v>0</v>
      </c>
      <c r="F50" s="40">
        <f t="shared" si="1"/>
        <v>0</v>
      </c>
      <c r="G50" s="13" t="e">
        <f t="shared" si="5"/>
        <v>#DIV/0!</v>
      </c>
    </row>
    <row r="51" spans="1:7" s="18" customFormat="1" ht="0.75" customHeight="1" hidden="1">
      <c r="A51" s="4" t="s">
        <v>30</v>
      </c>
      <c r="B51" s="6">
        <v>41020601</v>
      </c>
      <c r="C51" s="7" t="s">
        <v>12</v>
      </c>
      <c r="D51" s="40"/>
      <c r="E51" s="40"/>
      <c r="F51" s="40">
        <f t="shared" si="1"/>
        <v>0</v>
      </c>
      <c r="G51" s="13" t="e">
        <f t="shared" si="5"/>
        <v>#DIV/0!</v>
      </c>
    </row>
    <row r="52" spans="1:7" s="18" customFormat="1" ht="46.5" hidden="1">
      <c r="A52" s="4" t="s">
        <v>39</v>
      </c>
      <c r="B52" s="6">
        <v>41021201</v>
      </c>
      <c r="C52" s="7" t="s">
        <v>40</v>
      </c>
      <c r="D52" s="40"/>
      <c r="E52" s="40"/>
      <c r="F52" s="40">
        <f t="shared" si="1"/>
        <v>0</v>
      </c>
      <c r="G52" s="13" t="e">
        <f t="shared" si="5"/>
        <v>#DIV/0!</v>
      </c>
    </row>
    <row r="53" spans="1:7" s="18" customFormat="1" ht="36" customHeight="1">
      <c r="A53" s="4" t="s">
        <v>28</v>
      </c>
      <c r="B53" s="6">
        <v>41030000</v>
      </c>
      <c r="C53" s="7" t="s">
        <v>91</v>
      </c>
      <c r="D53" s="40">
        <f>SUM(D54:D57)</f>
        <v>74279000</v>
      </c>
      <c r="E53" s="40">
        <f>SUM(E54:E57)</f>
        <v>74279000</v>
      </c>
      <c r="F53" s="40">
        <f t="shared" si="1"/>
        <v>0</v>
      </c>
      <c r="G53" s="13">
        <f t="shared" si="5"/>
        <v>100</v>
      </c>
    </row>
    <row r="54" spans="1:7" s="18" customFormat="1" ht="15">
      <c r="A54" s="4" t="s">
        <v>130</v>
      </c>
      <c r="B54" s="6">
        <v>41033900</v>
      </c>
      <c r="C54" s="38" t="s">
        <v>54</v>
      </c>
      <c r="D54" s="40">
        <v>74279000</v>
      </c>
      <c r="E54" s="40">
        <v>74279000</v>
      </c>
      <c r="F54" s="40">
        <f t="shared" si="1"/>
        <v>0</v>
      </c>
      <c r="G54" s="13">
        <f t="shared" si="5"/>
        <v>100</v>
      </c>
    </row>
    <row r="55" spans="1:7" s="18" customFormat="1" ht="46.5" hidden="1">
      <c r="A55" s="4" t="s">
        <v>45</v>
      </c>
      <c r="B55" s="6">
        <v>41035500</v>
      </c>
      <c r="C55" s="38" t="s">
        <v>147</v>
      </c>
      <c r="D55" s="40">
        <v>0</v>
      </c>
      <c r="E55" s="40">
        <v>0</v>
      </c>
      <c r="F55" s="40">
        <f t="shared" si="1"/>
        <v>0</v>
      </c>
      <c r="G55" s="13" t="e">
        <f t="shared" si="5"/>
        <v>#DIV/0!</v>
      </c>
    </row>
    <row r="56" spans="1:7" s="18" customFormat="1" ht="46.5" hidden="1">
      <c r="A56" s="4" t="s">
        <v>46</v>
      </c>
      <c r="B56" s="6">
        <v>41034500</v>
      </c>
      <c r="C56" s="38" t="s">
        <v>70</v>
      </c>
      <c r="D56" s="40"/>
      <c r="E56" s="40"/>
      <c r="F56" s="40">
        <f t="shared" si="1"/>
        <v>0</v>
      </c>
      <c r="G56" s="13" t="e">
        <f t="shared" si="5"/>
        <v>#DIV/0!</v>
      </c>
    </row>
    <row r="57" spans="1:7" s="18" customFormat="1" ht="62.25" hidden="1">
      <c r="A57" s="4" t="s">
        <v>46</v>
      </c>
      <c r="B57" s="6">
        <v>41035100</v>
      </c>
      <c r="C57" s="38" t="s">
        <v>60</v>
      </c>
      <c r="D57" s="40"/>
      <c r="E57" s="40"/>
      <c r="F57" s="40">
        <f t="shared" si="1"/>
        <v>0</v>
      </c>
      <c r="G57" s="13" t="e">
        <f t="shared" si="5"/>
        <v>#DIV/0!</v>
      </c>
    </row>
    <row r="58" spans="1:7" s="18" customFormat="1" ht="15">
      <c r="A58" s="4" t="s">
        <v>71</v>
      </c>
      <c r="B58" s="6">
        <v>41040000</v>
      </c>
      <c r="C58" s="38" t="s">
        <v>167</v>
      </c>
      <c r="D58" s="40">
        <f>D59</f>
        <v>51523.71</v>
      </c>
      <c r="E58" s="40">
        <f>E59</f>
        <v>51523.71</v>
      </c>
      <c r="F58" s="40">
        <f t="shared" si="1"/>
        <v>0</v>
      </c>
      <c r="G58" s="13">
        <f t="shared" si="5"/>
        <v>100</v>
      </c>
    </row>
    <row r="59" spans="1:7" s="18" customFormat="1" ht="15">
      <c r="A59" s="4" t="s">
        <v>131</v>
      </c>
      <c r="B59" s="6">
        <v>41040400</v>
      </c>
      <c r="C59" s="38" t="s">
        <v>166</v>
      </c>
      <c r="D59" s="40">
        <v>51523.71</v>
      </c>
      <c r="E59" s="40">
        <v>51523.71</v>
      </c>
      <c r="F59" s="40">
        <f t="shared" si="1"/>
        <v>0</v>
      </c>
      <c r="G59" s="13">
        <f t="shared" si="5"/>
        <v>100</v>
      </c>
    </row>
    <row r="60" spans="1:7" s="18" customFormat="1" ht="30" customHeight="1">
      <c r="A60" s="4" t="s">
        <v>170</v>
      </c>
      <c r="B60" s="6">
        <v>41050000</v>
      </c>
      <c r="C60" s="38" t="s">
        <v>92</v>
      </c>
      <c r="D60" s="40">
        <f>D61+D62+D63+D65+D71+D73+D74+D68+D69+D70+D72+D64+D66+D67+D75</f>
        <v>8449988</v>
      </c>
      <c r="E60" s="40">
        <f>E61+E62+E63+E65+E71+E73+E74+E68+E69+E70+E72+E64+E66+E67+E75</f>
        <v>8381649.39</v>
      </c>
      <c r="F60" s="40">
        <f t="shared" si="1"/>
        <v>-68338.61000000034</v>
      </c>
      <c r="G60" s="13">
        <f t="shared" si="5"/>
        <v>99.19125790474494</v>
      </c>
    </row>
    <row r="61" spans="1:7" s="18" customFormat="1" ht="108.75" hidden="1">
      <c r="A61" s="4" t="s">
        <v>82</v>
      </c>
      <c r="B61" s="6">
        <v>41050100</v>
      </c>
      <c r="C61" s="38" t="s">
        <v>93</v>
      </c>
      <c r="D61" s="40"/>
      <c r="E61" s="40"/>
      <c r="F61" s="40">
        <f t="shared" si="1"/>
        <v>0</v>
      </c>
      <c r="G61" s="13" t="e">
        <f t="shared" si="5"/>
        <v>#DIV/0!</v>
      </c>
    </row>
    <row r="62" spans="1:7" s="18" customFormat="1" ht="62.25" hidden="1">
      <c r="A62" s="4" t="s">
        <v>83</v>
      </c>
      <c r="B62" s="6">
        <v>41050200</v>
      </c>
      <c r="C62" s="38" t="s">
        <v>94</v>
      </c>
      <c r="D62" s="40"/>
      <c r="E62" s="40"/>
      <c r="F62" s="40">
        <f t="shared" si="1"/>
        <v>0</v>
      </c>
      <c r="G62" s="13" t="e">
        <f t="shared" si="5"/>
        <v>#DIV/0!</v>
      </c>
    </row>
    <row r="63" spans="1:7" s="18" customFormat="1" ht="186.75" hidden="1">
      <c r="A63" s="4" t="s">
        <v>84</v>
      </c>
      <c r="B63" s="6">
        <v>41050300</v>
      </c>
      <c r="C63" s="38" t="s">
        <v>95</v>
      </c>
      <c r="D63" s="40"/>
      <c r="E63" s="40"/>
      <c r="F63" s="40">
        <f t="shared" si="1"/>
        <v>0</v>
      </c>
      <c r="G63" s="13" t="e">
        <f t="shared" si="5"/>
        <v>#DIV/0!</v>
      </c>
    </row>
    <row r="64" spans="1:7" s="18" customFormat="1" ht="78" hidden="1">
      <c r="A64" s="4" t="s">
        <v>85</v>
      </c>
      <c r="B64" s="6">
        <v>41050400</v>
      </c>
      <c r="C64" s="38" t="s">
        <v>108</v>
      </c>
      <c r="D64" s="40"/>
      <c r="E64" s="40"/>
      <c r="F64" s="40">
        <f t="shared" si="1"/>
        <v>0</v>
      </c>
      <c r="G64" s="13" t="e">
        <f t="shared" si="5"/>
        <v>#DIV/0!</v>
      </c>
    </row>
    <row r="65" spans="1:7" s="18" customFormat="1" ht="156" hidden="1">
      <c r="A65" s="4" t="s">
        <v>86</v>
      </c>
      <c r="B65" s="6">
        <v>41050700</v>
      </c>
      <c r="C65" s="39" t="s">
        <v>96</v>
      </c>
      <c r="D65" s="40"/>
      <c r="E65" s="40"/>
      <c r="F65" s="40">
        <f t="shared" si="1"/>
        <v>0</v>
      </c>
      <c r="G65" s="13" t="e">
        <f t="shared" si="5"/>
        <v>#DIV/0!</v>
      </c>
    </row>
    <row r="66" spans="1:7" s="18" customFormat="1" ht="62.25" hidden="1">
      <c r="A66" s="4" t="s">
        <v>87</v>
      </c>
      <c r="B66" s="6">
        <v>41050800</v>
      </c>
      <c r="C66" s="39" t="s">
        <v>109</v>
      </c>
      <c r="D66" s="40"/>
      <c r="E66" s="40"/>
      <c r="F66" s="40">
        <f t="shared" si="1"/>
        <v>0</v>
      </c>
      <c r="G66" s="13" t="e">
        <f t="shared" si="5"/>
        <v>#DIV/0!</v>
      </c>
    </row>
    <row r="67" spans="1:7" s="18" customFormat="1" ht="93" hidden="1">
      <c r="A67" s="4" t="s">
        <v>88</v>
      </c>
      <c r="B67" s="6">
        <v>41050900</v>
      </c>
      <c r="C67" s="39" t="s">
        <v>122</v>
      </c>
      <c r="D67" s="40"/>
      <c r="E67" s="40"/>
      <c r="F67" s="40">
        <f t="shared" si="1"/>
        <v>0</v>
      </c>
      <c r="G67" s="13" t="e">
        <f>E67/D67*100</f>
        <v>#DIV/0!</v>
      </c>
    </row>
    <row r="68" spans="1:7" s="18" customFormat="1" ht="49.5" customHeight="1">
      <c r="A68" s="4" t="s">
        <v>171</v>
      </c>
      <c r="B68" s="6">
        <v>41051000</v>
      </c>
      <c r="C68" s="39" t="s">
        <v>104</v>
      </c>
      <c r="D68" s="40">
        <v>1198940</v>
      </c>
      <c r="E68" s="40">
        <v>1198940</v>
      </c>
      <c r="F68" s="40">
        <f t="shared" si="1"/>
        <v>0</v>
      </c>
      <c r="G68" s="13">
        <f t="shared" si="5"/>
        <v>100</v>
      </c>
    </row>
    <row r="69" spans="1:7" s="18" customFormat="1" ht="53.25" customHeight="1" hidden="1">
      <c r="A69" s="4" t="s">
        <v>132</v>
      </c>
      <c r="B69" s="6">
        <v>41051200</v>
      </c>
      <c r="C69" s="39" t="s">
        <v>101</v>
      </c>
      <c r="D69" s="40">
        <v>0</v>
      </c>
      <c r="E69" s="40">
        <v>0</v>
      </c>
      <c r="F69" s="40">
        <f t="shared" si="1"/>
        <v>0</v>
      </c>
      <c r="G69" s="13" t="e">
        <f t="shared" si="5"/>
        <v>#DIV/0!</v>
      </c>
    </row>
    <row r="70" spans="1:7" s="18" customFormat="1" ht="62.25" hidden="1">
      <c r="A70" s="4" t="s">
        <v>89</v>
      </c>
      <c r="B70" s="6">
        <v>41051400</v>
      </c>
      <c r="C70" s="39" t="s">
        <v>102</v>
      </c>
      <c r="D70" s="40">
        <v>0</v>
      </c>
      <c r="E70" s="40">
        <v>0</v>
      </c>
      <c r="F70" s="40">
        <f t="shared" si="1"/>
        <v>0</v>
      </c>
      <c r="G70" s="13" t="e">
        <f t="shared" si="5"/>
        <v>#DIV/0!</v>
      </c>
    </row>
    <row r="71" spans="1:7" s="18" customFormat="1" ht="46.5" hidden="1">
      <c r="A71" s="4" t="s">
        <v>84</v>
      </c>
      <c r="B71" s="6">
        <v>41051500</v>
      </c>
      <c r="C71" s="38" t="s">
        <v>97</v>
      </c>
      <c r="D71" s="40">
        <v>0</v>
      </c>
      <c r="E71" s="40">
        <v>0</v>
      </c>
      <c r="F71" s="40">
        <f t="shared" si="1"/>
        <v>0</v>
      </c>
      <c r="G71" s="13" t="e">
        <f t="shared" si="5"/>
        <v>#DIV/0!</v>
      </c>
    </row>
    <row r="72" spans="1:7" s="18" customFormat="1" ht="46.5" hidden="1">
      <c r="A72" s="4" t="s">
        <v>123</v>
      </c>
      <c r="B72" s="6">
        <v>41051600</v>
      </c>
      <c r="C72" s="38" t="s">
        <v>107</v>
      </c>
      <c r="D72" s="40"/>
      <c r="E72" s="40"/>
      <c r="F72" s="40">
        <f t="shared" si="1"/>
        <v>0</v>
      </c>
      <c r="G72" s="13" t="e">
        <f t="shared" si="5"/>
        <v>#DIV/0!</v>
      </c>
    </row>
    <row r="73" spans="1:7" s="18" customFormat="1" ht="62.25" hidden="1">
      <c r="A73" s="4" t="s">
        <v>124</v>
      </c>
      <c r="B73" s="6">
        <v>41051700</v>
      </c>
      <c r="C73" s="38" t="s">
        <v>145</v>
      </c>
      <c r="D73" s="40">
        <v>0</v>
      </c>
      <c r="E73" s="40">
        <v>0</v>
      </c>
      <c r="F73" s="40">
        <f t="shared" si="1"/>
        <v>0</v>
      </c>
      <c r="G73" s="13" t="e">
        <f t="shared" si="5"/>
        <v>#DIV/0!</v>
      </c>
    </row>
    <row r="74" spans="1:7" s="18" customFormat="1" ht="27" customHeight="1">
      <c r="A74" s="4" t="s">
        <v>172</v>
      </c>
      <c r="B74" s="6">
        <v>41053900</v>
      </c>
      <c r="C74" s="38" t="s">
        <v>56</v>
      </c>
      <c r="D74" s="40">
        <v>6230648</v>
      </c>
      <c r="E74" s="40">
        <v>6162309.39</v>
      </c>
      <c r="F74" s="40">
        <f t="shared" si="1"/>
        <v>-68338.61000000034</v>
      </c>
      <c r="G74" s="13">
        <f t="shared" si="5"/>
        <v>98.90318615335033</v>
      </c>
    </row>
    <row r="75" spans="1:7" s="18" customFormat="1" ht="81" customHeight="1">
      <c r="A75" s="4" t="s">
        <v>133</v>
      </c>
      <c r="B75" s="6">
        <v>41058400</v>
      </c>
      <c r="C75" s="7" t="s">
        <v>174</v>
      </c>
      <c r="D75" s="40">
        <v>1020400</v>
      </c>
      <c r="E75" s="40">
        <v>1020400</v>
      </c>
      <c r="F75" s="40">
        <f t="shared" si="1"/>
        <v>0</v>
      </c>
      <c r="G75" s="13">
        <f t="shared" si="5"/>
        <v>100</v>
      </c>
    </row>
    <row r="76" spans="1:7" s="18" customFormat="1" ht="48" customHeight="1">
      <c r="A76" s="51" t="s">
        <v>142</v>
      </c>
      <c r="B76" s="52"/>
      <c r="C76" s="52"/>
      <c r="D76" s="40">
        <f>D48+D49</f>
        <v>742432511.71</v>
      </c>
      <c r="E76" s="40">
        <f>E48+E49</f>
        <v>788972538.3499999</v>
      </c>
      <c r="F76" s="40">
        <f t="shared" si="1"/>
        <v>46540026.63999987</v>
      </c>
      <c r="G76" s="13">
        <f t="shared" si="5"/>
        <v>106.26858682855995</v>
      </c>
    </row>
    <row r="77" spans="1:7" s="20" customFormat="1" ht="24" customHeight="1">
      <c r="A77" s="58" t="s">
        <v>33</v>
      </c>
      <c r="B77" s="59"/>
      <c r="C77" s="59"/>
      <c r="D77" s="59"/>
      <c r="E77" s="59"/>
      <c r="F77" s="59"/>
      <c r="G77" s="59"/>
    </row>
    <row r="78" spans="1:7" s="18" customFormat="1" ht="25.5" customHeight="1">
      <c r="A78" s="4">
        <v>1</v>
      </c>
      <c r="B78" s="6">
        <v>10000000</v>
      </c>
      <c r="C78" s="7" t="s">
        <v>2</v>
      </c>
      <c r="D78" s="40">
        <f>D81+D79+D80</f>
        <v>335936.43</v>
      </c>
      <c r="E78" s="40">
        <f>E81+E79+E80</f>
        <v>357002.7</v>
      </c>
      <c r="F78" s="40">
        <f aca="true" t="shared" si="6" ref="F78:F96">E78-D78</f>
        <v>21066.27000000002</v>
      </c>
      <c r="G78" s="13">
        <f>E78/D78*100</f>
        <v>106.27090964799501</v>
      </c>
    </row>
    <row r="79" spans="1:7" s="18" customFormat="1" ht="41.25" customHeight="1" hidden="1">
      <c r="A79" s="4" t="s">
        <v>16</v>
      </c>
      <c r="B79" s="6">
        <v>12020000</v>
      </c>
      <c r="C79" s="7" t="s">
        <v>79</v>
      </c>
      <c r="D79" s="40">
        <v>0</v>
      </c>
      <c r="E79" s="40">
        <v>0</v>
      </c>
      <c r="F79" s="40">
        <f>E79-D79</f>
        <v>0</v>
      </c>
      <c r="G79" s="13" t="s">
        <v>47</v>
      </c>
    </row>
    <row r="80" spans="1:7" s="18" customFormat="1" ht="69.75" customHeight="1" hidden="1">
      <c r="A80" s="4" t="s">
        <v>17</v>
      </c>
      <c r="B80" s="6">
        <v>18041500</v>
      </c>
      <c r="C80" s="7" t="s">
        <v>57</v>
      </c>
      <c r="D80" s="40">
        <v>0</v>
      </c>
      <c r="E80" s="40">
        <v>0</v>
      </c>
      <c r="F80" s="40">
        <f>E80-D80</f>
        <v>0</v>
      </c>
      <c r="G80" s="13" t="s">
        <v>47</v>
      </c>
    </row>
    <row r="81" spans="1:7" s="18" customFormat="1" ht="28.5" customHeight="1">
      <c r="A81" s="4" t="s">
        <v>15</v>
      </c>
      <c r="B81" s="6">
        <v>19000000</v>
      </c>
      <c r="C81" s="7" t="s">
        <v>4</v>
      </c>
      <c r="D81" s="40">
        <v>335936.43</v>
      </c>
      <c r="E81" s="40">
        <v>357002.7</v>
      </c>
      <c r="F81" s="40">
        <f t="shared" si="6"/>
        <v>21066.27000000002</v>
      </c>
      <c r="G81" s="13">
        <f>E81/D81*100</f>
        <v>106.27090964799501</v>
      </c>
    </row>
    <row r="82" spans="1:7" s="18" customFormat="1" ht="78" hidden="1">
      <c r="A82" s="4" t="s">
        <v>34</v>
      </c>
      <c r="B82" s="6">
        <v>18041500</v>
      </c>
      <c r="C82" s="11" t="s">
        <v>57</v>
      </c>
      <c r="D82" s="40"/>
      <c r="E82" s="40"/>
      <c r="F82" s="40">
        <f t="shared" si="6"/>
        <v>0</v>
      </c>
      <c r="G82" s="13" t="s">
        <v>47</v>
      </c>
    </row>
    <row r="83" spans="1:7" s="18" customFormat="1" ht="24.75" customHeight="1">
      <c r="A83" s="4" t="s">
        <v>21</v>
      </c>
      <c r="B83" s="6">
        <v>20000000</v>
      </c>
      <c r="C83" s="7" t="s">
        <v>5</v>
      </c>
      <c r="D83" s="40">
        <f>D84+D86+D85</f>
        <v>11089565</v>
      </c>
      <c r="E83" s="40">
        <f>E85+E86+E84</f>
        <v>14679622.56</v>
      </c>
      <c r="F83" s="40">
        <f t="shared" si="6"/>
        <v>3590057.5600000005</v>
      </c>
      <c r="G83" s="13">
        <f>E83/D83*100</f>
        <v>132.37329471444554</v>
      </c>
    </row>
    <row r="84" spans="1:7" s="18" customFormat="1" ht="30.75" hidden="1">
      <c r="A84" s="4" t="s">
        <v>22</v>
      </c>
      <c r="B84" s="6">
        <v>21110000</v>
      </c>
      <c r="C84" s="7" t="s">
        <v>128</v>
      </c>
      <c r="D84" s="40">
        <v>0</v>
      </c>
      <c r="E84" s="40">
        <v>0</v>
      </c>
      <c r="F84" s="40">
        <f t="shared" si="6"/>
        <v>0</v>
      </c>
      <c r="G84" s="13" t="s">
        <v>47</v>
      </c>
    </row>
    <row r="85" spans="1:7" s="18" customFormat="1" ht="46.5" customHeight="1">
      <c r="A85" s="4" t="s">
        <v>22</v>
      </c>
      <c r="B85" s="6">
        <v>24062100</v>
      </c>
      <c r="C85" s="7" t="s">
        <v>168</v>
      </c>
      <c r="D85" s="40">
        <v>0</v>
      </c>
      <c r="E85" s="40">
        <v>148415.71</v>
      </c>
      <c r="F85" s="40">
        <f t="shared" si="6"/>
        <v>148415.71</v>
      </c>
      <c r="G85" s="13" t="s">
        <v>47</v>
      </c>
    </row>
    <row r="86" spans="1:7" s="18" customFormat="1" ht="25.5" customHeight="1">
      <c r="A86" s="4" t="s">
        <v>23</v>
      </c>
      <c r="B86" s="6">
        <v>25000000</v>
      </c>
      <c r="C86" s="7" t="s">
        <v>141</v>
      </c>
      <c r="D86" s="40">
        <v>11089565</v>
      </c>
      <c r="E86" s="40">
        <v>14531206.85</v>
      </c>
      <c r="F86" s="40">
        <f t="shared" si="6"/>
        <v>3441641.8499999996</v>
      </c>
      <c r="G86" s="13">
        <f>E86/D86*100</f>
        <v>131.03495808897824</v>
      </c>
    </row>
    <row r="87" spans="1:7" s="18" customFormat="1" ht="22.5" customHeight="1" hidden="1">
      <c r="A87" s="4" t="s">
        <v>27</v>
      </c>
      <c r="B87" s="6">
        <v>30000000</v>
      </c>
      <c r="C87" s="7" t="s">
        <v>9</v>
      </c>
      <c r="D87" s="40">
        <f>D89+D88</f>
        <v>0</v>
      </c>
      <c r="E87" s="40">
        <f>E89+E88</f>
        <v>0</v>
      </c>
      <c r="F87" s="40">
        <f t="shared" si="6"/>
        <v>0</v>
      </c>
      <c r="G87" s="13" t="s">
        <v>47</v>
      </c>
    </row>
    <row r="88" spans="1:7" s="18" customFormat="1" ht="46.5" hidden="1">
      <c r="A88" s="4" t="s">
        <v>28</v>
      </c>
      <c r="B88" s="6">
        <v>31030000</v>
      </c>
      <c r="C88" s="7" t="s">
        <v>72</v>
      </c>
      <c r="D88" s="40">
        <v>0</v>
      </c>
      <c r="E88" s="40"/>
      <c r="F88" s="40">
        <f t="shared" si="6"/>
        <v>0</v>
      </c>
      <c r="G88" s="13" t="s">
        <v>47</v>
      </c>
    </row>
    <row r="89" spans="1:7" s="18" customFormat="1" ht="108.75" hidden="1">
      <c r="A89" s="4" t="s">
        <v>71</v>
      </c>
      <c r="B89" s="6">
        <v>33010100</v>
      </c>
      <c r="C89" s="7" t="s">
        <v>61</v>
      </c>
      <c r="D89" s="40">
        <v>0</v>
      </c>
      <c r="E89" s="40">
        <v>0</v>
      </c>
      <c r="F89" s="40">
        <f t="shared" si="6"/>
        <v>0</v>
      </c>
      <c r="G89" s="13" t="s">
        <v>47</v>
      </c>
    </row>
    <row r="90" spans="1:7" s="18" customFormat="1" ht="51.75" customHeight="1">
      <c r="A90" s="4" t="s">
        <v>27</v>
      </c>
      <c r="B90" s="6">
        <v>50110000</v>
      </c>
      <c r="C90" s="21" t="s">
        <v>58</v>
      </c>
      <c r="D90" s="40">
        <v>0</v>
      </c>
      <c r="E90" s="40">
        <v>173175.6</v>
      </c>
      <c r="F90" s="40">
        <f t="shared" si="6"/>
        <v>173175.6</v>
      </c>
      <c r="G90" s="13" t="s">
        <v>47</v>
      </c>
    </row>
    <row r="91" spans="1:7" s="18" customFormat="1" ht="51" customHeight="1">
      <c r="A91" s="63" t="s">
        <v>110</v>
      </c>
      <c r="B91" s="64"/>
      <c r="C91" s="65"/>
      <c r="D91" s="40">
        <f>D90+D83+D78+D87</f>
        <v>11425501.43</v>
      </c>
      <c r="E91" s="40">
        <f>E90+E83+E78+E87</f>
        <v>15209800.86</v>
      </c>
      <c r="F91" s="40">
        <f t="shared" si="6"/>
        <v>3784299.4299999997</v>
      </c>
      <c r="G91" s="13">
        <f aca="true" t="shared" si="7" ref="G91:G96">E91/D91*100</f>
        <v>133.12151727593806</v>
      </c>
    </row>
    <row r="92" spans="1:7" s="18" customFormat="1" ht="68.25" customHeight="1" hidden="1">
      <c r="A92" s="4" t="s">
        <v>38</v>
      </c>
      <c r="B92" s="6">
        <v>41035101</v>
      </c>
      <c r="C92" s="22" t="s">
        <v>36</v>
      </c>
      <c r="D92" s="40">
        <v>0</v>
      </c>
      <c r="E92" s="40">
        <v>0</v>
      </c>
      <c r="F92" s="40">
        <f t="shared" si="6"/>
        <v>0</v>
      </c>
      <c r="G92" s="13" t="e">
        <f t="shared" si="7"/>
        <v>#DIV/0!</v>
      </c>
    </row>
    <row r="93" spans="1:7" s="18" customFormat="1" ht="197.25" customHeight="1" hidden="1">
      <c r="A93" s="4" t="s">
        <v>43</v>
      </c>
      <c r="B93" s="6">
        <v>41036601</v>
      </c>
      <c r="C93" s="17" t="s">
        <v>44</v>
      </c>
      <c r="D93" s="40">
        <v>0</v>
      </c>
      <c r="E93" s="40">
        <v>0</v>
      </c>
      <c r="F93" s="40">
        <f t="shared" si="6"/>
        <v>0</v>
      </c>
      <c r="G93" s="13" t="e">
        <f t="shared" si="7"/>
        <v>#DIV/0!</v>
      </c>
    </row>
    <row r="94" spans="1:7" s="18" customFormat="1" ht="78" hidden="1">
      <c r="A94" s="4" t="s">
        <v>111</v>
      </c>
      <c r="B94" s="6">
        <v>41052600</v>
      </c>
      <c r="C94" s="17" t="s">
        <v>112</v>
      </c>
      <c r="D94" s="40">
        <v>0</v>
      </c>
      <c r="E94" s="40">
        <v>0</v>
      </c>
      <c r="F94" s="40">
        <f t="shared" si="6"/>
        <v>0</v>
      </c>
      <c r="G94" s="13" t="e">
        <f t="shared" si="7"/>
        <v>#DIV/0!</v>
      </c>
    </row>
    <row r="95" spans="1:7" s="18" customFormat="1" ht="46.5" customHeight="1">
      <c r="A95" s="63" t="s">
        <v>113</v>
      </c>
      <c r="B95" s="64"/>
      <c r="C95" s="65"/>
      <c r="D95" s="40">
        <f>D91+D94</f>
        <v>11425501.43</v>
      </c>
      <c r="E95" s="40">
        <f>E91+E94</f>
        <v>15209800.86</v>
      </c>
      <c r="F95" s="40">
        <f t="shared" si="6"/>
        <v>3784299.4299999997</v>
      </c>
      <c r="G95" s="13">
        <f t="shared" si="7"/>
        <v>133.12151727593806</v>
      </c>
    </row>
    <row r="96" spans="1:7" s="18" customFormat="1" ht="39.75" customHeight="1">
      <c r="A96" s="63" t="s">
        <v>35</v>
      </c>
      <c r="B96" s="64"/>
      <c r="C96" s="65"/>
      <c r="D96" s="40">
        <f>D95+D76</f>
        <v>753858013.14</v>
      </c>
      <c r="E96" s="40">
        <f>E95+E76</f>
        <v>804182339.2099999</v>
      </c>
      <c r="F96" s="40">
        <f t="shared" si="6"/>
        <v>50324326.06999993</v>
      </c>
      <c r="G96" s="13">
        <f t="shared" si="7"/>
        <v>106.67557088905735</v>
      </c>
    </row>
    <row r="97" spans="1:7" s="18" customFormat="1" ht="17.25" hidden="1">
      <c r="A97" s="9"/>
      <c r="B97" s="8"/>
      <c r="C97" s="8"/>
      <c r="D97" s="14"/>
      <c r="E97" s="14"/>
      <c r="F97" s="14"/>
      <c r="G97" s="15"/>
    </row>
    <row r="98" spans="1:7" s="18" customFormat="1" ht="45" customHeight="1">
      <c r="A98" s="46" t="s">
        <v>175</v>
      </c>
      <c r="B98" s="46"/>
      <c r="C98" s="46"/>
      <c r="D98" s="12"/>
      <c r="E98" s="12"/>
      <c r="F98" s="47" t="s">
        <v>176</v>
      </c>
      <c r="G98" s="47"/>
    </row>
    <row r="99" spans="1:6" ht="12.75">
      <c r="A99" s="23"/>
      <c r="B99" s="20"/>
      <c r="C99" s="20"/>
      <c r="D99" s="24"/>
      <c r="E99" s="24"/>
      <c r="F99" s="24"/>
    </row>
    <row r="100" spans="1:6" ht="12.75">
      <c r="A100" s="10"/>
      <c r="B100" s="2"/>
      <c r="C100" s="2"/>
      <c r="F100" s="25"/>
    </row>
    <row r="101" spans="1:6" ht="12.75">
      <c r="A101" s="10"/>
      <c r="B101" s="2"/>
      <c r="C101" s="2"/>
      <c r="F101" s="25"/>
    </row>
    <row r="102" spans="1:6" ht="12.75">
      <c r="A102" s="10"/>
      <c r="B102" s="2"/>
      <c r="C102" s="2"/>
      <c r="F102" s="25"/>
    </row>
    <row r="103" spans="1:6" ht="12.75">
      <c r="A103" s="10"/>
      <c r="B103" s="2"/>
      <c r="C103" s="2"/>
      <c r="F103" s="25"/>
    </row>
    <row r="104" spans="1:6" ht="12.75">
      <c r="A104" s="10"/>
      <c r="B104" s="2"/>
      <c r="C104" s="2"/>
      <c r="F104" s="25"/>
    </row>
    <row r="105" spans="1:6" ht="12.75">
      <c r="A105" s="10"/>
      <c r="B105" s="2"/>
      <c r="C105" s="2"/>
      <c r="F105" s="25"/>
    </row>
    <row r="106" spans="1:6" ht="12.75">
      <c r="A106" s="10"/>
      <c r="B106" s="2"/>
      <c r="C106" s="2"/>
      <c r="F106" s="25"/>
    </row>
    <row r="107" spans="1:6" ht="12.75">
      <c r="A107" s="10"/>
      <c r="B107" s="2"/>
      <c r="C107" s="2"/>
      <c r="F107" s="25"/>
    </row>
    <row r="108" spans="1:6" ht="12.75">
      <c r="A108" s="10"/>
      <c r="B108" s="2"/>
      <c r="C108" s="2"/>
      <c r="F108" s="25"/>
    </row>
    <row r="109" spans="1:6" ht="12.75">
      <c r="A109" s="10"/>
      <c r="B109" s="2"/>
      <c r="C109" s="2"/>
      <c r="F109" s="25"/>
    </row>
    <row r="110" spans="1:6" ht="12.75">
      <c r="A110" s="10"/>
      <c r="B110" s="2"/>
      <c r="C110" s="2"/>
      <c r="F110" s="25"/>
    </row>
    <row r="111" spans="1:6" ht="12.75">
      <c r="A111" s="10"/>
      <c r="B111" s="2"/>
      <c r="C111" s="2"/>
      <c r="F111" s="25"/>
    </row>
    <row r="112" spans="1:11" s="16" customFormat="1" ht="12.75">
      <c r="A112" s="10"/>
      <c r="B112" s="2"/>
      <c r="C112" s="2"/>
      <c r="D112" s="25"/>
      <c r="E112" s="25"/>
      <c r="F112" s="25"/>
      <c r="H112" s="1"/>
      <c r="I112" s="1"/>
      <c r="J112" s="1"/>
      <c r="K112" s="1"/>
    </row>
    <row r="113" spans="1:11" s="16" customFormat="1" ht="12.75">
      <c r="A113" s="10"/>
      <c r="B113" s="2"/>
      <c r="C113" s="2"/>
      <c r="D113" s="25"/>
      <c r="E113" s="25"/>
      <c r="F113" s="25"/>
      <c r="H113" s="1"/>
      <c r="I113" s="1"/>
      <c r="J113" s="1"/>
      <c r="K113" s="1"/>
    </row>
    <row r="114" spans="1:11" s="16" customFormat="1" ht="12.75">
      <c r="A114" s="10"/>
      <c r="B114" s="2"/>
      <c r="C114" s="2"/>
      <c r="D114" s="25"/>
      <c r="E114" s="25"/>
      <c r="F114" s="25"/>
      <c r="H114" s="1"/>
      <c r="I114" s="1"/>
      <c r="J114" s="1"/>
      <c r="K114" s="1"/>
    </row>
  </sheetData>
  <sheetProtection/>
  <mergeCells count="21">
    <mergeCell ref="A76:C76"/>
    <mergeCell ref="D10:D12"/>
    <mergeCell ref="A91:C91"/>
    <mergeCell ref="A95:C95"/>
    <mergeCell ref="A96:C96"/>
    <mergeCell ref="A98:C98"/>
    <mergeCell ref="F98:G98"/>
    <mergeCell ref="F10:F12"/>
    <mergeCell ref="G10:G12"/>
    <mergeCell ref="A14:G14"/>
    <mergeCell ref="A48:C48"/>
    <mergeCell ref="E10:E12"/>
    <mergeCell ref="A77:G77"/>
    <mergeCell ref="B4:G4"/>
    <mergeCell ref="A5:G5"/>
    <mergeCell ref="A6:G6"/>
    <mergeCell ref="A7:B7"/>
    <mergeCell ref="A8:B8"/>
    <mergeCell ref="A10:A12"/>
    <mergeCell ref="B10:B12"/>
    <mergeCell ref="C10:C12"/>
  </mergeCells>
  <printOptions horizontalCentered="1"/>
  <pageMargins left="0.35433070866141736" right="0.3937007874015748" top="1.5748031496062993" bottom="0.3937007874015748" header="0" footer="0"/>
  <pageSetup fitToHeight="3" horizontalDpi="600" verticalDpi="600" orientation="landscape" paperSize="9" scale="90" r:id="rId1"/>
  <headerFooter differentFirst="1" alignWithMargins="0">
    <oddFooter>&amp;C&amp;P</oddFoot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2023-03-30T06:04:52Z</cp:lastPrinted>
  <dcterms:created xsi:type="dcterms:W3CDTF">2011-04-11T13:37:59Z</dcterms:created>
  <dcterms:modified xsi:type="dcterms:W3CDTF">2023-03-30T06:05:57Z</dcterms:modified>
  <cp:category/>
  <cp:version/>
  <cp:contentType/>
  <cp:contentStatus/>
</cp:coreProperties>
</file>